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1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icyclequeensland.sharepoint.com/sites/BQGeneral/Shared Documents/Events/Event Development/Event Planning and Delivery Documentation/"/>
    </mc:Choice>
  </mc:AlternateContent>
  <xr:revisionPtr revIDLastSave="105" documentId="8_{61449B2D-81AB-4873-80E9-536A2C6697E7}" xr6:coauthVersionLast="47" xr6:coauthVersionMax="47" xr10:uidLastSave="{2821EEBB-7DC5-4DD0-A20B-300774B26503}"/>
  <bookViews>
    <workbookView xWindow="-120" yWindow="-120" windowWidth="29040" windowHeight="15720" xr2:uid="{00000000-000D-0000-FFFF-FFFF00000000}"/>
  </bookViews>
  <sheets>
    <sheet name="DASHBOARD" sheetId="3" r:id="rId1"/>
    <sheet name="BUDGET" sheetId="2" r:id="rId2"/>
    <sheet name="Budget summary" sheetId="7" r:id="rId3"/>
    <sheet name="PER RIDER COST" sheetId="5" r:id="rId4"/>
  </sheets>
  <definedNames>
    <definedName name="_xlnm.Print_Area" localSheetId="1">BUDGET!$B$1:$G$154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2" i="7" l="1"/>
  <c r="B7" i="7"/>
  <c r="B24" i="7" s="1"/>
  <c r="C6" i="3"/>
  <c r="E74" i="2"/>
  <c r="H145" i="2"/>
  <c r="H146" i="2"/>
  <c r="H147" i="2"/>
  <c r="H148" i="2"/>
  <c r="H144" i="2"/>
  <c r="E53" i="2"/>
  <c r="G63" i="2"/>
  <c r="I50" i="2"/>
  <c r="I51" i="2"/>
  <c r="I52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77" i="2"/>
  <c r="I78" i="2"/>
  <c r="I79" i="2"/>
  <c r="I80" i="2"/>
  <c r="I81" i="2"/>
  <c r="I82" i="2"/>
  <c r="I83" i="2"/>
  <c r="I84" i="2"/>
  <c r="I85" i="2"/>
  <c r="I86" i="2"/>
  <c r="I87" i="2"/>
  <c r="I88" i="2"/>
  <c r="I89" i="2"/>
  <c r="I90" i="2"/>
  <c r="I91" i="2"/>
  <c r="G96" i="2"/>
  <c r="G97" i="2"/>
  <c r="G98" i="2"/>
  <c r="G95" i="2"/>
  <c r="G104" i="2"/>
  <c r="G105" i="2"/>
  <c r="G106" i="2"/>
  <c r="G107" i="2"/>
  <c r="G108" i="2"/>
  <c r="G109" i="2"/>
  <c r="G110" i="2"/>
  <c r="G111" i="2"/>
  <c r="G112" i="2"/>
  <c r="G113" i="2"/>
  <c r="G103" i="2"/>
  <c r="G118" i="2"/>
  <c r="G119" i="2"/>
  <c r="G120" i="2"/>
  <c r="G121" i="2"/>
  <c r="G122" i="2"/>
  <c r="G123" i="2"/>
  <c r="G124" i="2"/>
  <c r="G125" i="2"/>
  <c r="G126" i="2"/>
  <c r="G127" i="2"/>
  <c r="G117" i="2"/>
  <c r="I123" i="2"/>
  <c r="I124" i="2"/>
  <c r="I125" i="2"/>
  <c r="I126" i="2"/>
  <c r="I127" i="2"/>
  <c r="I107" i="2"/>
  <c r="I108" i="2"/>
  <c r="I109" i="2"/>
  <c r="I110" i="2"/>
  <c r="I111" i="2"/>
  <c r="I112" i="2"/>
  <c r="I113" i="2"/>
  <c r="F9" i="7"/>
  <c r="I150" i="2"/>
  <c r="I151" i="2"/>
  <c r="I142" i="2"/>
  <c r="G142" i="2" s="1"/>
  <c r="G151" i="2"/>
  <c r="G150" i="2"/>
  <c r="I143" i="2"/>
  <c r="L47" i="2"/>
  <c r="N47" i="2"/>
  <c r="P47" i="2"/>
  <c r="R47" i="2"/>
  <c r="T47" i="2"/>
  <c r="V47" i="2"/>
  <c r="J47" i="2"/>
  <c r="I132" i="2"/>
  <c r="G132" i="2" s="1"/>
  <c r="I139" i="2"/>
  <c r="G139" i="2" s="1"/>
  <c r="I141" i="2"/>
  <c r="G141" i="2" s="1"/>
  <c r="I138" i="2"/>
  <c r="G138" i="2" s="1"/>
  <c r="F134" i="2"/>
  <c r="I10" i="2"/>
  <c r="E150" i="2"/>
  <c r="E134" i="2"/>
  <c r="E128" i="2"/>
  <c r="E114" i="2"/>
  <c r="E67" i="2"/>
  <c r="E92" i="2"/>
  <c r="H12" i="2"/>
  <c r="O12" i="2"/>
  <c r="M12" i="2"/>
  <c r="AC154" i="2"/>
  <c r="AA154" i="2"/>
  <c r="Y154" i="2"/>
  <c r="W154" i="2"/>
  <c r="U154" i="2"/>
  <c r="S154" i="2"/>
  <c r="Q154" i="2"/>
  <c r="M154" i="2"/>
  <c r="K154" i="2"/>
  <c r="I153" i="2"/>
  <c r="H153" i="2"/>
  <c r="G153" i="2"/>
  <c r="E153" i="2"/>
  <c r="I149" i="2"/>
  <c r="G149" i="2" s="1"/>
  <c r="H149" i="2"/>
  <c r="E149" i="2"/>
  <c r="E154" i="2" s="1"/>
  <c r="O154" i="2"/>
  <c r="I140" i="2"/>
  <c r="G140" i="2" s="1"/>
  <c r="AB148" i="2"/>
  <c r="Z148" i="2"/>
  <c r="I148" i="2"/>
  <c r="G148" i="2" s="1"/>
  <c r="F148" i="2"/>
  <c r="AB147" i="2"/>
  <c r="Z147" i="2"/>
  <c r="I147" i="2"/>
  <c r="G147" i="2" s="1"/>
  <c r="F147" i="2"/>
  <c r="AB146" i="2"/>
  <c r="Z146" i="2"/>
  <c r="I146" i="2"/>
  <c r="G146" i="2" s="1"/>
  <c r="F146" i="2"/>
  <c r="AB145" i="2"/>
  <c r="Z145" i="2"/>
  <c r="I145" i="2"/>
  <c r="G145" i="2" s="1"/>
  <c r="F145" i="2"/>
  <c r="AB144" i="2"/>
  <c r="Z144" i="2"/>
  <c r="I144" i="2"/>
  <c r="F144" i="2" s="1"/>
  <c r="F154" i="2" s="1"/>
  <c r="AC134" i="2"/>
  <c r="AB134" i="2"/>
  <c r="AA134" i="2"/>
  <c r="Z134" i="2"/>
  <c r="Y134" i="2"/>
  <c r="X134" i="2"/>
  <c r="W134" i="2"/>
  <c r="V134" i="2"/>
  <c r="U134" i="2"/>
  <c r="T134" i="2"/>
  <c r="S134" i="2"/>
  <c r="S48" i="2" s="1"/>
  <c r="R134" i="2"/>
  <c r="Q134" i="2"/>
  <c r="P134" i="2"/>
  <c r="O134" i="2"/>
  <c r="O48" i="2" s="1"/>
  <c r="N134" i="2"/>
  <c r="M134" i="2"/>
  <c r="L134" i="2"/>
  <c r="K134" i="2"/>
  <c r="K48" i="2" s="1"/>
  <c r="J134" i="2"/>
  <c r="I133" i="2"/>
  <c r="H133" i="2"/>
  <c r="G133" i="2"/>
  <c r="H132" i="2"/>
  <c r="I131" i="2"/>
  <c r="H131" i="2"/>
  <c r="G131" i="2"/>
  <c r="AC128" i="2"/>
  <c r="AB128" i="2"/>
  <c r="AA128" i="2"/>
  <c r="Z128" i="2"/>
  <c r="Y128" i="2"/>
  <c r="W128" i="2"/>
  <c r="U128" i="2"/>
  <c r="S128" i="2"/>
  <c r="Q128" i="2"/>
  <c r="Q48" i="2" s="1"/>
  <c r="N128" i="2"/>
  <c r="M128" i="2"/>
  <c r="L128" i="2"/>
  <c r="K128" i="2"/>
  <c r="J128" i="2"/>
  <c r="F128" i="2"/>
  <c r="H127" i="2"/>
  <c r="H126" i="2"/>
  <c r="H124" i="2"/>
  <c r="H123" i="2"/>
  <c r="I122" i="2"/>
  <c r="H122" i="2"/>
  <c r="I121" i="2"/>
  <c r="H121" i="2"/>
  <c r="I120" i="2"/>
  <c r="H120" i="2"/>
  <c r="I119" i="2"/>
  <c r="H119" i="2"/>
  <c r="I118" i="2"/>
  <c r="H118" i="2"/>
  <c r="I117" i="2"/>
  <c r="H117" i="2"/>
  <c r="X128" i="2"/>
  <c r="V128" i="2"/>
  <c r="T128" i="2"/>
  <c r="R128" i="2"/>
  <c r="P128" i="2"/>
  <c r="O128" i="2"/>
  <c r="AC114" i="2"/>
  <c r="AB114" i="2"/>
  <c r="AA114" i="2"/>
  <c r="Z114" i="2"/>
  <c r="Y114" i="2"/>
  <c r="W114" i="2"/>
  <c r="V114" i="2"/>
  <c r="U114" i="2"/>
  <c r="U48" i="2" s="1"/>
  <c r="T114" i="2"/>
  <c r="S114" i="2"/>
  <c r="R114" i="2"/>
  <c r="Q114" i="2"/>
  <c r="P114" i="2"/>
  <c r="O114" i="2"/>
  <c r="N114" i="2"/>
  <c r="M114" i="2"/>
  <c r="L114" i="2"/>
  <c r="K114" i="2"/>
  <c r="J114" i="2"/>
  <c r="F114" i="2"/>
  <c r="H113" i="2"/>
  <c r="H111" i="2"/>
  <c r="X114" i="2"/>
  <c r="H110" i="2"/>
  <c r="H109" i="2"/>
  <c r="H108" i="2"/>
  <c r="H107" i="2"/>
  <c r="I106" i="2"/>
  <c r="H106" i="2"/>
  <c r="I105" i="2"/>
  <c r="H105" i="2"/>
  <c r="I104" i="2"/>
  <c r="H104" i="2"/>
  <c r="I103" i="2"/>
  <c r="H103" i="2"/>
  <c r="AC100" i="2"/>
  <c r="AB100" i="2"/>
  <c r="AA100" i="2"/>
  <c r="Z100" i="2"/>
  <c r="Y100" i="2"/>
  <c r="X100" i="2"/>
  <c r="W100" i="2"/>
  <c r="V100" i="2"/>
  <c r="U100" i="2"/>
  <c r="T100" i="2"/>
  <c r="S100" i="2"/>
  <c r="R100" i="2"/>
  <c r="Q100" i="2"/>
  <c r="P100" i="2"/>
  <c r="O100" i="2"/>
  <c r="N100" i="2"/>
  <c r="M100" i="2"/>
  <c r="L100" i="2"/>
  <c r="K100" i="2"/>
  <c r="J100" i="2"/>
  <c r="F100" i="2"/>
  <c r="I99" i="2"/>
  <c r="H99" i="2"/>
  <c r="I98" i="2"/>
  <c r="H98" i="2"/>
  <c r="I97" i="2"/>
  <c r="H97" i="2"/>
  <c r="I96" i="2"/>
  <c r="H96" i="2"/>
  <c r="I95" i="2"/>
  <c r="H95" i="2"/>
  <c r="I100" i="2"/>
  <c r="H100" i="2"/>
  <c r="AC92" i="2"/>
  <c r="AB92" i="2"/>
  <c r="AA92" i="2"/>
  <c r="Z92" i="2"/>
  <c r="Y92" i="2"/>
  <c r="W92" i="2"/>
  <c r="U92" i="2"/>
  <c r="T92" i="2"/>
  <c r="S92" i="2"/>
  <c r="R92" i="2"/>
  <c r="Q92" i="2"/>
  <c r="P92" i="2"/>
  <c r="O92" i="2"/>
  <c r="N92" i="2"/>
  <c r="M92" i="2"/>
  <c r="L92" i="2"/>
  <c r="K92" i="2"/>
  <c r="J92" i="2"/>
  <c r="F92" i="2"/>
  <c r="H91" i="2"/>
  <c r="H90" i="2"/>
  <c r="H89" i="2"/>
  <c r="H88" i="2"/>
  <c r="H86" i="2"/>
  <c r="H85" i="2"/>
  <c r="H84" i="2"/>
  <c r="H82" i="2"/>
  <c r="H81" i="2"/>
  <c r="H80" i="2"/>
  <c r="V92" i="2"/>
  <c r="H78" i="2"/>
  <c r="I77" i="2"/>
  <c r="H77" i="2"/>
  <c r="AC74" i="2"/>
  <c r="AB74" i="2"/>
  <c r="AA74" i="2"/>
  <c r="Z74" i="2"/>
  <c r="Y74" i="2"/>
  <c r="X74" i="2"/>
  <c r="W74" i="2"/>
  <c r="V74" i="2"/>
  <c r="U74" i="2"/>
  <c r="T74" i="2"/>
  <c r="S74" i="2"/>
  <c r="R74" i="2"/>
  <c r="Q74" i="2"/>
  <c r="P74" i="2"/>
  <c r="O74" i="2"/>
  <c r="N74" i="2"/>
  <c r="M74" i="2"/>
  <c r="L74" i="2"/>
  <c r="K74" i="2"/>
  <c r="J74" i="2"/>
  <c r="F74" i="2"/>
  <c r="I73" i="2"/>
  <c r="G73" i="2" s="1"/>
  <c r="H73" i="2"/>
  <c r="I72" i="2"/>
  <c r="H72" i="2"/>
  <c r="I71" i="2"/>
  <c r="H71" i="2"/>
  <c r="G71" i="2"/>
  <c r="I70" i="2"/>
  <c r="H70" i="2"/>
  <c r="G70" i="2"/>
  <c r="AC67" i="2"/>
  <c r="AB67" i="2"/>
  <c r="AA67" i="2"/>
  <c r="Z67" i="2"/>
  <c r="Y67" i="2"/>
  <c r="X67" i="2"/>
  <c r="W67" i="2"/>
  <c r="V67" i="2"/>
  <c r="U67" i="2"/>
  <c r="T67" i="2"/>
  <c r="S67" i="2"/>
  <c r="R67" i="2"/>
  <c r="Q67" i="2"/>
  <c r="P67" i="2"/>
  <c r="O67" i="2"/>
  <c r="N67" i="2"/>
  <c r="M67" i="2"/>
  <c r="L67" i="2"/>
  <c r="K67" i="2"/>
  <c r="J67" i="2"/>
  <c r="F67" i="2"/>
  <c r="I66" i="2"/>
  <c r="H66" i="2"/>
  <c r="I65" i="2"/>
  <c r="H65" i="2"/>
  <c r="G65" i="2"/>
  <c r="I64" i="2"/>
  <c r="H64" i="2"/>
  <c r="G64" i="2"/>
  <c r="I63" i="2"/>
  <c r="I67" i="2" s="1"/>
  <c r="H63" i="2"/>
  <c r="H67" i="2" s="1"/>
  <c r="AC60" i="2"/>
  <c r="AB60" i="2"/>
  <c r="AA60" i="2"/>
  <c r="Z60" i="2"/>
  <c r="X60" i="2"/>
  <c r="W60" i="2"/>
  <c r="V60" i="2"/>
  <c r="U60" i="2"/>
  <c r="T60" i="2"/>
  <c r="S60" i="2"/>
  <c r="R60" i="2"/>
  <c r="Q60" i="2"/>
  <c r="P60" i="2"/>
  <c r="O60" i="2"/>
  <c r="N60" i="2"/>
  <c r="M60" i="2"/>
  <c r="L60" i="2"/>
  <c r="K60" i="2"/>
  <c r="J60" i="2"/>
  <c r="H59" i="2"/>
  <c r="H57" i="2"/>
  <c r="E60" i="2"/>
  <c r="H56" i="2"/>
  <c r="AC53" i="2"/>
  <c r="AB53" i="2"/>
  <c r="AA53" i="2"/>
  <c r="Z53" i="2"/>
  <c r="Y53" i="2"/>
  <c r="X53" i="2"/>
  <c r="W53" i="2"/>
  <c r="V53" i="2"/>
  <c r="U53" i="2"/>
  <c r="T53" i="2"/>
  <c r="S53" i="2"/>
  <c r="R53" i="2"/>
  <c r="R48" i="2" s="1"/>
  <c r="Q53" i="2"/>
  <c r="P53" i="2"/>
  <c r="O53" i="2"/>
  <c r="N53" i="2"/>
  <c r="M53" i="2"/>
  <c r="L53" i="2"/>
  <c r="L48" i="2" s="1"/>
  <c r="K53" i="2"/>
  <c r="J53" i="2"/>
  <c r="F53" i="2"/>
  <c r="H52" i="2"/>
  <c r="E52" i="2" s="1"/>
  <c r="G52" i="2"/>
  <c r="H51" i="2"/>
  <c r="E51" i="2" s="1"/>
  <c r="G51" i="2"/>
  <c r="H50" i="2"/>
  <c r="G50" i="2"/>
  <c r="E50" i="2"/>
  <c r="I49" i="2"/>
  <c r="H49" i="2"/>
  <c r="AC48" i="2"/>
  <c r="AB48" i="2"/>
  <c r="AA48" i="2"/>
  <c r="Z48" i="2"/>
  <c r="W48" i="2"/>
  <c r="T48" i="2"/>
  <c r="P48" i="2"/>
  <c r="N48" i="2"/>
  <c r="J48" i="2"/>
  <c r="D44" i="2"/>
  <c r="I9" i="2"/>
  <c r="C9" i="2" s="1"/>
  <c r="G10" i="2"/>
  <c r="I11" i="2"/>
  <c r="G11" i="2" s="1"/>
  <c r="I8" i="2"/>
  <c r="J12" i="2"/>
  <c r="K12" i="2"/>
  <c r="J18" i="2"/>
  <c r="K18" i="2"/>
  <c r="J33" i="2"/>
  <c r="K33" i="2"/>
  <c r="R9" i="2"/>
  <c r="P9" i="2"/>
  <c r="N9" i="2"/>
  <c r="L9" i="2"/>
  <c r="R8" i="2"/>
  <c r="P8" i="2"/>
  <c r="N8" i="2"/>
  <c r="L8" i="2"/>
  <c r="B8" i="2"/>
  <c r="C8" i="2"/>
  <c r="B9" i="2"/>
  <c r="AG38" i="2"/>
  <c r="R31" i="2"/>
  <c r="F32" i="2"/>
  <c r="G74" i="2" l="1"/>
  <c r="H74" i="2"/>
  <c r="I74" i="2"/>
  <c r="G154" i="2"/>
  <c r="G67" i="2"/>
  <c r="I53" i="2"/>
  <c r="I92" i="2"/>
  <c r="G100" i="2"/>
  <c r="G114" i="2"/>
  <c r="I134" i="2"/>
  <c r="H134" i="2"/>
  <c r="M48" i="2"/>
  <c r="I114" i="2"/>
  <c r="G128" i="2"/>
  <c r="I128" i="2"/>
  <c r="H128" i="2"/>
  <c r="H114" i="2"/>
  <c r="V48" i="2"/>
  <c r="H60" i="2"/>
  <c r="H53" i="2"/>
  <c r="G49" i="2"/>
  <c r="G53" i="2" s="1"/>
  <c r="G92" i="2"/>
  <c r="I154" i="2"/>
  <c r="G144" i="2"/>
  <c r="G9" i="2"/>
  <c r="I12" i="2"/>
  <c r="D5" i="2" s="1"/>
  <c r="F57" i="2" s="1"/>
  <c r="C168" i="2"/>
  <c r="E100" i="2"/>
  <c r="E47" i="2" s="1"/>
  <c r="L154" i="2"/>
  <c r="N154" i="2"/>
  <c r="P154" i="2"/>
  <c r="R154" i="2"/>
  <c r="T154" i="2"/>
  <c r="V154" i="2"/>
  <c r="X154" i="2"/>
  <c r="Z154" i="2"/>
  <c r="AB154" i="2"/>
  <c r="G8" i="2"/>
  <c r="R18" i="2"/>
  <c r="H140" i="2" l="1"/>
  <c r="H154" i="2" s="1"/>
  <c r="J154" i="2"/>
  <c r="R42" i="2"/>
  <c r="L33" i="2"/>
  <c r="M33" i="2"/>
  <c r="N33" i="2"/>
  <c r="O33" i="2"/>
  <c r="P33" i="2"/>
  <c r="Q33" i="2"/>
  <c r="S33" i="2"/>
  <c r="T33" i="2"/>
  <c r="U33" i="2"/>
  <c r="V33" i="2"/>
  <c r="W33" i="2"/>
  <c r="R33" i="2"/>
  <c r="W18" i="2" l="1"/>
  <c r="V18" i="2"/>
  <c r="U18" i="2"/>
  <c r="T18" i="2"/>
  <c r="S18" i="2"/>
  <c r="Q18" i="2"/>
  <c r="O18" i="2"/>
  <c r="M18" i="2"/>
  <c r="A18" i="2"/>
  <c r="I17" i="2"/>
  <c r="C17" i="2" s="1"/>
  <c r="G17" i="2" s="1"/>
  <c r="I16" i="2"/>
  <c r="C16" i="2" s="1"/>
  <c r="G16" i="2"/>
  <c r="I15" i="2"/>
  <c r="C15" i="2" s="1"/>
  <c r="G15" i="2" s="1"/>
  <c r="G18" i="2" s="1"/>
  <c r="B17" i="2" l="1"/>
  <c r="F17" i="2" s="1"/>
  <c r="I18" i="2"/>
  <c r="N18" i="2"/>
  <c r="H15" i="2"/>
  <c r="B16" i="2"/>
  <c r="F16" i="2" s="1"/>
  <c r="L18" i="2"/>
  <c r="P18" i="2"/>
  <c r="H18" i="2" l="1"/>
  <c r="B15" i="2"/>
  <c r="F15" i="2" l="1"/>
  <c r="F18" i="2" s="1"/>
  <c r="C11" i="2" l="1"/>
  <c r="B11" i="2" l="1"/>
  <c r="H23" i="2" l="1"/>
  <c r="B23" i="2" s="1"/>
  <c r="F23" i="2" s="1"/>
  <c r="E24" i="2"/>
  <c r="H24" i="2"/>
  <c r="B24" i="2" s="1"/>
  <c r="E25" i="2"/>
  <c r="H25" i="2"/>
  <c r="E26" i="2"/>
  <c r="H26" i="2"/>
  <c r="B26" i="2" s="1"/>
  <c r="H37" i="2"/>
  <c r="H38" i="2"/>
  <c r="F38" i="2" s="1"/>
  <c r="H39" i="2"/>
  <c r="F39" i="2" s="1"/>
  <c r="H40" i="2"/>
  <c r="B40" i="2" s="1"/>
  <c r="F40" i="2" s="1"/>
  <c r="H41" i="2"/>
  <c r="B41" i="2" s="1"/>
  <c r="F41" i="2" s="1"/>
  <c r="I24" i="2"/>
  <c r="G24" i="2" s="1"/>
  <c r="I25" i="2"/>
  <c r="C25" i="2" s="1"/>
  <c r="G25" i="2" s="1"/>
  <c r="I26" i="2"/>
  <c r="X4" i="2"/>
  <c r="Y3" i="2"/>
  <c r="X3" i="2"/>
  <c r="Y2" i="2"/>
  <c r="X2" i="2"/>
  <c r="I38" i="2"/>
  <c r="C38" i="2" s="1"/>
  <c r="G38" i="2" s="1"/>
  <c r="I39" i="2"/>
  <c r="C39" i="2" s="1"/>
  <c r="G39" i="2" s="1"/>
  <c r="I40" i="2"/>
  <c r="C40" i="2" s="1"/>
  <c r="G40" i="2" s="1"/>
  <c r="I41" i="2"/>
  <c r="C41" i="2" s="1"/>
  <c r="G41" i="2" s="1"/>
  <c r="I37" i="2"/>
  <c r="G37" i="2" s="1"/>
  <c r="I32" i="2"/>
  <c r="C32" i="2" s="1"/>
  <c r="G32" i="2" s="1"/>
  <c r="I23" i="2"/>
  <c r="C23" i="2" s="1"/>
  <c r="G23" i="2" s="1"/>
  <c r="Q12" i="2"/>
  <c r="S12" i="2"/>
  <c r="U12" i="2"/>
  <c r="W12" i="2"/>
  <c r="A12" i="2"/>
  <c r="B1" i="2"/>
  <c r="V12" i="2"/>
  <c r="T12" i="2"/>
  <c r="I31" i="2"/>
  <c r="C31" i="2" l="1"/>
  <c r="G31" i="2" s="1"/>
  <c r="I33" i="2"/>
  <c r="B32" i="2"/>
  <c r="G26" i="2"/>
  <c r="R12" i="2"/>
  <c r="H42" i="2"/>
  <c r="I42" i="2"/>
  <c r="G27" i="2"/>
  <c r="F33" i="2"/>
  <c r="H27" i="2"/>
  <c r="Y4" i="2"/>
  <c r="G42" i="2"/>
  <c r="F42" i="2"/>
  <c r="I27" i="2"/>
  <c r="G33" i="2"/>
  <c r="B25" i="2"/>
  <c r="F25" i="2" s="1"/>
  <c r="F26" i="2"/>
  <c r="B10" i="2" l="1"/>
  <c r="C5" i="5"/>
  <c r="D5" i="5" s="1"/>
  <c r="G12" i="2"/>
  <c r="F27" i="2"/>
  <c r="I57" i="2" l="1"/>
  <c r="G57" i="2" s="1"/>
  <c r="I58" i="2"/>
  <c r="G58" i="2" s="1"/>
  <c r="I59" i="2"/>
  <c r="G59" i="2" s="1"/>
  <c r="E20" i="2"/>
  <c r="G5" i="2" s="1"/>
  <c r="I56" i="2"/>
  <c r="Y56" i="2"/>
  <c r="F12" i="2"/>
  <c r="D5" i="3" l="1"/>
  <c r="F56" i="2"/>
  <c r="F5" i="2"/>
  <c r="Y60" i="2"/>
  <c r="Y48" i="2" s="1"/>
  <c r="C5" i="3"/>
  <c r="F60" i="2" l="1"/>
  <c r="F45" i="2"/>
  <c r="I60" i="2"/>
  <c r="I48" i="2" s="1"/>
  <c r="G56" i="2"/>
  <c r="G45" i="2" l="1"/>
  <c r="G60" i="2"/>
  <c r="F47" i="2"/>
  <c r="D6" i="3" s="1"/>
  <c r="D7" i="3" s="1"/>
  <c r="C3" i="5"/>
  <c r="D3" i="5" s="1"/>
  <c r="C4" i="5"/>
  <c r="D4" i="5" s="1"/>
  <c r="C7" i="3"/>
  <c r="G47" i="2" l="1"/>
  <c r="F14" i="7"/>
  <c r="X92" i="2"/>
  <c r="X48" i="2" s="1"/>
  <c r="H87" i="2"/>
  <c r="H92" i="2" s="1"/>
  <c r="H48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Julie King</author>
  </authors>
  <commentList>
    <comment ref="E23" authorId="0" shapeId="0" xr:uid="{4FF15DF7-377C-4E00-848F-8E78492CDEB5}">
      <text>
        <r>
          <rPr>
            <b/>
            <sz val="9"/>
            <color indexed="81"/>
            <rFont val="Tahoma"/>
            <family val="2"/>
          </rPr>
          <t>Julie King:</t>
        </r>
        <r>
          <rPr>
            <sz val="9"/>
            <color indexed="81"/>
            <rFont val="Tahoma"/>
            <family val="2"/>
          </rPr>
          <t xml:space="preserve">
Entry price includes transport.</t>
        </r>
      </text>
    </comment>
  </commentList>
</comments>
</file>

<file path=xl/sharedStrings.xml><?xml version="1.0" encoding="utf-8"?>
<sst xmlns="http://schemas.openxmlformats.org/spreadsheetml/2006/main" count="292" uniqueCount="176">
  <si>
    <t>Event Budget for EVENT NAME</t>
  </si>
  <si>
    <t>Profit - Loss Summary</t>
  </si>
  <si>
    <t xml:space="preserve"> </t>
  </si>
  <si>
    <t>Estimated</t>
  </si>
  <si>
    <t>Actual</t>
  </si>
  <si>
    <t>TOTAL INCOME</t>
  </si>
  <si>
    <t>TOTAL EXPENSES</t>
  </si>
  <si>
    <t>TOTAL PROFIT</t>
  </si>
  <si>
    <t>M-4</t>
  </si>
  <si>
    <t>March</t>
  </si>
  <si>
    <t>April</t>
  </si>
  <si>
    <t>May</t>
  </si>
  <si>
    <t>June</t>
  </si>
  <si>
    <t>July</t>
  </si>
  <si>
    <t>M+2</t>
  </si>
  <si>
    <t>E</t>
  </si>
  <si>
    <t>A</t>
  </si>
  <si>
    <t>Income</t>
  </si>
  <si>
    <t>Sales Target %</t>
  </si>
  <si>
    <t>Expenses %</t>
  </si>
  <si>
    <t>Ticket Sales Target</t>
  </si>
  <si>
    <t>Marketing Spend %</t>
  </si>
  <si>
    <t>Ticket Sales Actual</t>
  </si>
  <si>
    <t>TOTAL</t>
  </si>
  <si>
    <t>Ticket Sales</t>
  </si>
  <si>
    <t>Desc</t>
  </si>
  <si>
    <t>Rate</t>
  </si>
  <si>
    <t xml:space="preserve">Estimated </t>
  </si>
  <si>
    <t xml:space="preserve">Actual </t>
  </si>
  <si>
    <t xml:space="preserve">Adult - Member </t>
  </si>
  <si>
    <t>.</t>
  </si>
  <si>
    <t>Member Regular</t>
  </si>
  <si>
    <t>Non Member Adult</t>
  </si>
  <si>
    <t>Child</t>
  </si>
  <si>
    <t>Total</t>
  </si>
  <si>
    <t>Family Ticket</t>
  </si>
  <si>
    <t xml:space="preserve">Adult - Single </t>
  </si>
  <si>
    <t xml:space="preserve">Child - Single </t>
  </si>
  <si>
    <t>Less GST</t>
  </si>
  <si>
    <t>Bus &amp; Bike Transport</t>
  </si>
  <si>
    <t>Jersey s/s</t>
  </si>
  <si>
    <t>Jersey l/s</t>
  </si>
  <si>
    <t>Arm Warmers</t>
  </si>
  <si>
    <t>4-5400</t>
  </si>
  <si>
    <t>Vendors</t>
  </si>
  <si>
    <t>Not relevant for this event</t>
  </si>
  <si>
    <t>Bar Sales</t>
  </si>
  <si>
    <t>Phone and Bike Charging</t>
  </si>
  <si>
    <t>4-5020</t>
  </si>
  <si>
    <t>Sponsorship/Grants</t>
  </si>
  <si>
    <t>4-5500</t>
  </si>
  <si>
    <t>M-7</t>
  </si>
  <si>
    <t>M-6</t>
  </si>
  <si>
    <t>M-5</t>
  </si>
  <si>
    <t>M-3</t>
  </si>
  <si>
    <t>M-2</t>
  </si>
  <si>
    <t>M-1</t>
  </si>
  <si>
    <t>M-0</t>
  </si>
  <si>
    <t>M+1</t>
  </si>
  <si>
    <t>Expenses</t>
  </si>
  <si>
    <t>EVENT</t>
  </si>
  <si>
    <t>Budgeted</t>
  </si>
  <si>
    <t>Forecast</t>
  </si>
  <si>
    <t>Notes</t>
  </si>
  <si>
    <t>Pre Event</t>
  </si>
  <si>
    <t>Local Mileage</t>
  </si>
  <si>
    <t xml:space="preserve">Site Visits - Travel </t>
  </si>
  <si>
    <t xml:space="preserve">Food Allowance - Staff Expenses </t>
  </si>
  <si>
    <t xml:space="preserve">Site Visits - Subsistence </t>
  </si>
  <si>
    <t xml:space="preserve">Hotel / Motels </t>
  </si>
  <si>
    <t xml:space="preserve">Site Visits - Accommodation </t>
  </si>
  <si>
    <t>Fuel &amp; Car Hire for  Recon Trip</t>
  </si>
  <si>
    <t>Site Visits - Car, parking and fuel</t>
  </si>
  <si>
    <t>Entitlement/Merch/Registration</t>
  </si>
  <si>
    <t>Ticketing</t>
  </si>
  <si>
    <t xml:space="preserve">Printing </t>
  </si>
  <si>
    <t>Wristbands</t>
  </si>
  <si>
    <t>String</t>
  </si>
  <si>
    <t>Venue - Start - Wulkaraka</t>
  </si>
  <si>
    <t>Venue hire</t>
  </si>
  <si>
    <t>Bins</t>
  </si>
  <si>
    <t>Toilets</t>
  </si>
  <si>
    <t>Electricity</t>
  </si>
  <si>
    <t>Venue - Finish - Wulkaraka</t>
  </si>
  <si>
    <t xml:space="preserve">Waste </t>
  </si>
  <si>
    <t xml:space="preserve">Toilets </t>
  </si>
  <si>
    <t>Venue - Campsites</t>
  </si>
  <si>
    <t>Generator hire</t>
  </si>
  <si>
    <t>Electrical (power boards, extension leads, tape, tables etc.)</t>
  </si>
  <si>
    <t>Office supplies</t>
  </si>
  <si>
    <t xml:space="preserve">Generator fuel </t>
  </si>
  <si>
    <t>Corflute signs</t>
  </si>
  <si>
    <t xml:space="preserve">Showers </t>
  </si>
  <si>
    <t>Lights</t>
  </si>
  <si>
    <t>Bike racks</t>
  </si>
  <si>
    <t>Crockey and Cutlery Hire</t>
  </si>
  <si>
    <t>Bike wash area</t>
  </si>
  <si>
    <t>Wash up area</t>
  </si>
  <si>
    <t xml:space="preserve">Permits </t>
  </si>
  <si>
    <t xml:space="preserve">Catering </t>
  </si>
  <si>
    <t>General Route Costs</t>
  </si>
  <si>
    <t>Fuel for participant bag transport</t>
  </si>
  <si>
    <t>Fuel for vans</t>
  </si>
  <si>
    <t xml:space="preserve">General signage </t>
  </si>
  <si>
    <t>Two-Way Radio Hire</t>
  </si>
  <si>
    <t>PA system hire</t>
  </si>
  <si>
    <t>Route Mechanic</t>
  </si>
  <si>
    <t xml:space="preserve">Bike Transport </t>
  </si>
  <si>
    <t xml:space="preserve">Rider Transport </t>
  </si>
  <si>
    <t>1 x luggage truck</t>
  </si>
  <si>
    <t>Hitop van</t>
  </si>
  <si>
    <t xml:space="preserve">Delivery Van </t>
  </si>
  <si>
    <t>Staff</t>
  </si>
  <si>
    <t>Route Team</t>
  </si>
  <si>
    <t xml:space="preserve">Registration Team </t>
  </si>
  <si>
    <t>Campsite / Services Team</t>
  </si>
  <si>
    <t>Volunteers</t>
  </si>
  <si>
    <t>Volunteer travel</t>
  </si>
  <si>
    <t xml:space="preserve">Entertainment </t>
  </si>
  <si>
    <t>Security</t>
  </si>
  <si>
    <t xml:space="preserve">Medical </t>
  </si>
  <si>
    <t xml:space="preserve">Subsistence </t>
  </si>
  <si>
    <t>Notes - 5% of total revenue = $4465</t>
  </si>
  <si>
    <t>Marketing</t>
  </si>
  <si>
    <t>Marketing Spend</t>
  </si>
  <si>
    <t>Logo creation</t>
  </si>
  <si>
    <t>Digital Marketing</t>
  </si>
  <si>
    <t>Income from TMR for planning</t>
  </si>
  <si>
    <t xml:space="preserve">Notes - </t>
  </si>
  <si>
    <t>Overheads</t>
  </si>
  <si>
    <t>Sponsored Contractor</t>
  </si>
  <si>
    <t>Event Supervisor</t>
  </si>
  <si>
    <t>Sponsored wages</t>
  </si>
  <si>
    <t>all staff conbined prior to event</t>
  </si>
  <si>
    <t>Accommodation and food pre-planning</t>
  </si>
  <si>
    <t>Event Wages - Event manager (80 total hrs)</t>
  </si>
  <si>
    <t>Event Wages - Ticketing (10 total hrs)</t>
  </si>
  <si>
    <t xml:space="preserve"> Event Wages - Marketing (62 total hrs)</t>
  </si>
  <si>
    <t>Event Wages - Admin Support (10)</t>
  </si>
  <si>
    <t xml:space="preserve">Event Overheads </t>
  </si>
  <si>
    <t>Additional Food Staff</t>
  </si>
  <si>
    <t xml:space="preserve">Accommodation Staff </t>
  </si>
  <si>
    <t>Marketing and staff costs not currently included in total</t>
  </si>
  <si>
    <t>Ticket sales</t>
  </si>
  <si>
    <t>Event Financials (Actuals)</t>
  </si>
  <si>
    <t>Sponsorship</t>
  </si>
  <si>
    <t>Merchandise</t>
  </si>
  <si>
    <t>Total Income</t>
  </si>
  <si>
    <t>Food and bev sales</t>
  </si>
  <si>
    <t xml:space="preserve">Tickets sales </t>
  </si>
  <si>
    <t>Total income</t>
  </si>
  <si>
    <t>Funding Allocation</t>
  </si>
  <si>
    <t xml:space="preserve">Ticketing wristbands </t>
  </si>
  <si>
    <t xml:space="preserve">Total expenses </t>
  </si>
  <si>
    <t>Venue Hire</t>
  </si>
  <si>
    <t>Event costs (Luggage transport, medical, accom, F&amp;B, etc)</t>
  </si>
  <si>
    <t>Facilities - Generator toilets showers esk hire</t>
  </si>
  <si>
    <t xml:space="preserve">Staff Travel costs and Contractor spend </t>
  </si>
  <si>
    <t xml:space="preserve">Food and beverage </t>
  </si>
  <si>
    <t>Staff time</t>
  </si>
  <si>
    <t>Bike and luggage transport, Van hire</t>
  </si>
  <si>
    <t>Medical</t>
  </si>
  <si>
    <t>Total Event Net Profit/Loss</t>
  </si>
  <si>
    <t xml:space="preserve">Staff accom during event </t>
  </si>
  <si>
    <t>Staff food during event</t>
  </si>
  <si>
    <t>Staff travel during event</t>
  </si>
  <si>
    <t>Staff food accom, travel preplanning</t>
  </si>
  <si>
    <t>Total expenses</t>
  </si>
  <si>
    <t>Net profit/loss</t>
  </si>
  <si>
    <t>Not incuded staff hours</t>
  </si>
  <si>
    <t>Staff hours preplanning</t>
  </si>
  <si>
    <t>Staff hours event</t>
  </si>
  <si>
    <t>Per Rider</t>
  </si>
  <si>
    <t>Estimated Entitlement/Merch/Registration</t>
  </si>
  <si>
    <t>Actual Entitlement/Merch/Registration</t>
  </si>
  <si>
    <t>Logistic Costs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</si>
</sst>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-* #,##0_-;\-* #,##0_-;_-* &quot;-&quot;_-;_-@_-"/>
    <numFmt numFmtId="165" formatCode="_-&quot;$&quot;* #,##0.00_-;\-&quot;$&quot;* #,##0.00_-;_-&quot;$&quot;* &quot;-&quot;??_-;_-@_-"/>
    <numFmt numFmtId="166" formatCode="_-* #,##0.00_-;\-* #,##0.00_-;_-* &quot;-&quot;??_-;_-@_-"/>
    <numFmt numFmtId="167" formatCode="&quot;$&quot;#,##0.00"/>
    <numFmt numFmtId="168" formatCode="[$-C09]mmm\-yy;@"/>
    <numFmt numFmtId="169" formatCode="_-* #,##0_-;\-* #,##0_-;_-* &quot;-&quot;??_-;_-@_-"/>
    <numFmt numFmtId="171" formatCode="0.0"/>
    <numFmt numFmtId="172" formatCode="&quot;$&quot;#,##0.0"/>
    <numFmt numFmtId="173" formatCode="_(* #,##0_);_(* \(#,##0\);_(* &quot;-&quot;??_);_(@_)"/>
  </numFmts>
  <fonts count="52">
    <font>
      <sz val="10"/>
      <color theme="1" tint="0.14996795556505021"/>
      <name val="Century Gothic"/>
      <family val="2"/>
      <scheme val="minor"/>
    </font>
    <font>
      <sz val="11"/>
      <color theme="1"/>
      <name val="Century Gothic"/>
      <family val="2"/>
      <scheme val="minor"/>
    </font>
    <font>
      <sz val="22"/>
      <color theme="3" tint="9.9948118533890809E-2"/>
      <name val="Bookman Old Style"/>
      <family val="1"/>
      <scheme val="major"/>
    </font>
    <font>
      <sz val="14"/>
      <color theme="3" tint="9.9948118533890809E-2"/>
      <name val="Bookman Old Style"/>
      <family val="1"/>
      <scheme val="major"/>
    </font>
    <font>
      <b/>
      <sz val="11"/>
      <color theme="1" tint="0.24994659260841701"/>
      <name val="Bookman Old Style"/>
      <family val="1"/>
      <scheme val="major"/>
    </font>
    <font>
      <sz val="12"/>
      <color theme="1" tint="0.24994659260841701"/>
      <name val="Bookman Old Style"/>
      <family val="1"/>
      <scheme val="major"/>
    </font>
    <font>
      <sz val="10"/>
      <color theme="1" tint="0.14996795556505021"/>
      <name val="Century Gothic"/>
      <family val="2"/>
      <scheme val="minor"/>
    </font>
    <font>
      <sz val="16"/>
      <color theme="3" tint="9.9948118533890809E-2"/>
      <name val="Arial Narrow"/>
      <family val="2"/>
    </font>
    <font>
      <sz val="22"/>
      <color theme="3" tint="9.9948118533890809E-2"/>
      <name val="Arial Narrow"/>
      <family val="2"/>
    </font>
    <font>
      <sz val="10"/>
      <color theme="1" tint="0.14996795556505021"/>
      <name val="Arial Narrow"/>
      <family val="2"/>
    </font>
    <font>
      <sz val="14"/>
      <color theme="3" tint="9.9948118533890809E-2"/>
      <name val="Arial Narrow"/>
      <family val="2"/>
    </font>
    <font>
      <b/>
      <sz val="10"/>
      <color theme="1" tint="0.14996795556505021"/>
      <name val="Century Gothic"/>
      <family val="2"/>
      <scheme val="minor"/>
    </font>
    <font>
      <sz val="8"/>
      <color theme="1" tint="0.14996795556505021"/>
      <name val="Arial Narrow"/>
      <family val="2"/>
    </font>
    <font>
      <sz val="10"/>
      <color theme="1" tint="0.14996795556505021"/>
      <name val="Arial Narrow"/>
      <family val="2"/>
    </font>
    <font>
      <b/>
      <sz val="11"/>
      <color rgb="FFC00000"/>
      <name val="Arial Narrow"/>
      <family val="2"/>
    </font>
    <font>
      <b/>
      <sz val="11"/>
      <color rgb="FF00B050"/>
      <name val="Arial Narrow"/>
      <family val="2"/>
    </font>
    <font>
      <b/>
      <sz val="8"/>
      <color theme="0" tint="-0.499984740745262"/>
      <name val="Arial"/>
      <family val="2"/>
    </font>
    <font>
      <sz val="8"/>
      <color theme="0" tint="-0.499984740745262"/>
      <name val="Arial"/>
      <family val="2"/>
    </font>
    <font>
      <b/>
      <sz val="11"/>
      <color theme="1" tint="0.24994659260841701"/>
      <name val="Arial Narrow"/>
      <family val="2"/>
    </font>
    <font>
      <sz val="11"/>
      <color theme="3" tint="9.9948118533890809E-2"/>
      <name val="Arial Narrow"/>
      <family val="2"/>
    </font>
    <font>
      <b/>
      <sz val="11"/>
      <color theme="1" tint="0.14996795556505021"/>
      <name val="Arial Narrow"/>
      <family val="2"/>
    </font>
    <font>
      <b/>
      <sz val="12"/>
      <color theme="1" tint="0.24994659260841701"/>
      <name val="Arial Narrow"/>
      <family val="2"/>
    </font>
    <font>
      <sz val="12"/>
      <color theme="1" tint="0.24994659260841701"/>
      <name val="Arial Narrow"/>
      <family val="2"/>
    </font>
    <font>
      <b/>
      <sz val="10"/>
      <color rgb="FF00B050"/>
      <name val="Arial Narrow"/>
      <family val="2"/>
    </font>
    <font>
      <b/>
      <sz val="8"/>
      <color rgb="FFC00000"/>
      <name val="Arial Narrow"/>
      <family val="2"/>
    </font>
    <font>
      <b/>
      <sz val="8"/>
      <color rgb="FF00B050"/>
      <name val="Arial Narrow"/>
      <family val="2"/>
    </font>
    <font>
      <sz val="9"/>
      <color theme="1" tint="0.14996795556505021"/>
      <name val="Arial Narrow"/>
      <family val="2"/>
    </font>
    <font>
      <b/>
      <sz val="10"/>
      <color theme="1" tint="0.14996795556505021"/>
      <name val="Arial Narrow"/>
      <family val="2"/>
    </font>
    <font>
      <b/>
      <sz val="9"/>
      <color theme="0"/>
      <name val="Arial Narrow"/>
      <family val="2"/>
    </font>
    <font>
      <sz val="10"/>
      <color theme="1"/>
      <name val="Arial Narrow"/>
      <family val="2"/>
    </font>
    <font>
      <sz val="10"/>
      <name val="Times New Roman"/>
      <family val="1"/>
    </font>
    <font>
      <sz val="10"/>
      <color theme="3" tint="9.9948118533890809E-2"/>
      <name val="Arial Narrow"/>
      <family val="2"/>
    </font>
    <font>
      <b/>
      <sz val="8"/>
      <color theme="0" tint="-0.34998626667073579"/>
      <name val="Century Gothic"/>
      <family val="2"/>
      <scheme val="minor"/>
    </font>
    <font>
      <sz val="9"/>
      <color theme="0" tint="-0.499984740745262"/>
      <name val="Arial Narrow"/>
      <family val="2"/>
    </font>
    <font>
      <b/>
      <sz val="10"/>
      <color theme="1" tint="0.24994659260841701"/>
      <name val="Arial Narrow"/>
      <family val="2"/>
    </font>
    <font>
      <sz val="11"/>
      <color theme="1" tint="0.24994659260841701"/>
      <name val="Arial Narrow"/>
      <family val="2"/>
    </font>
    <font>
      <b/>
      <sz val="10"/>
      <color rgb="FFC00000"/>
      <name val="Arial Narrow"/>
      <family val="2"/>
    </font>
    <font>
      <sz val="9"/>
      <color theme="0"/>
      <name val="Arial Narrow"/>
      <family val="2"/>
    </font>
    <font>
      <sz val="10"/>
      <color rgb="FFC00000"/>
      <name val="Arial Narrow"/>
      <family val="2"/>
    </font>
    <font>
      <b/>
      <sz val="10"/>
      <color theme="1"/>
      <name val="Arial Narrow"/>
      <family val="2"/>
    </font>
    <font>
      <sz val="10"/>
      <color theme="1" tint="0.14996795556505021"/>
      <name val="Arial Narrow"/>
      <family val="2"/>
    </font>
    <font>
      <sz val="11"/>
      <color theme="1" tint="0.14996795556505021"/>
      <name val="Arial Narrow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rgb="FFC00000"/>
      <name val="Arial Narrow"/>
      <family val="2"/>
    </font>
    <font>
      <sz val="10"/>
      <color theme="1" tint="0.14996795556505021"/>
      <name val="Arial Narrow"/>
    </font>
    <font>
      <sz val="10"/>
      <color rgb="FF000000"/>
      <name val="Arial Narrow"/>
      <family val="2"/>
    </font>
    <font>
      <sz val="9"/>
      <color theme="1" tint="0.14996795556505021"/>
      <name val="Arial Narrow"/>
    </font>
    <font>
      <sz val="9"/>
      <color rgb="FF000000"/>
      <name val="Arial Narrow"/>
      <family val="2"/>
    </font>
    <font>
      <b/>
      <sz val="9"/>
      <color rgb="FF000000"/>
      <name val="Arial Narrow"/>
      <family val="2"/>
    </font>
    <font>
      <sz val="11"/>
      <color rgb="FF242424"/>
      <name val="Aptos Narrow"/>
      <charset val="1"/>
    </font>
    <font>
      <b/>
      <sz val="10"/>
      <color rgb="FFFF0000"/>
      <name val="Century Gothic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/>
        <bgColor theme="7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thin">
        <color theme="6" tint="-0.24994659260841701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7"/>
      </left>
      <right style="thin">
        <color theme="7"/>
      </right>
      <top style="thin">
        <color theme="7"/>
      </top>
      <bottom style="thin">
        <color theme="7"/>
      </bottom>
      <diagonal/>
    </border>
    <border>
      <left/>
      <right/>
      <top/>
      <bottom style="thin">
        <color rgb="FF00B050"/>
      </bottom>
      <diagonal/>
    </border>
    <border>
      <left/>
      <right style="thin">
        <color rgb="FF00B050"/>
      </right>
      <top/>
      <bottom/>
      <diagonal/>
    </border>
    <border>
      <left style="thin">
        <color rgb="FF00B050"/>
      </left>
      <right style="thin">
        <color rgb="FF00B050"/>
      </right>
      <top style="thin">
        <color rgb="FF00B050"/>
      </top>
      <bottom style="thin">
        <color rgb="FF00B050"/>
      </bottom>
      <diagonal/>
    </border>
    <border>
      <left style="thin">
        <color theme="1" tint="0.499984740745262"/>
      </left>
      <right/>
      <top/>
      <bottom/>
      <diagonal/>
    </border>
    <border>
      <left style="thin">
        <color rgb="FF00B050"/>
      </left>
      <right style="thin">
        <color rgb="FF00B050"/>
      </right>
      <top/>
      <bottom style="thin">
        <color rgb="FF00B050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/>
      <right style="thin">
        <color rgb="FFC00000"/>
      </right>
      <top/>
      <bottom style="thin">
        <color rgb="FFC00000"/>
      </bottom>
      <diagonal/>
    </border>
    <border>
      <left/>
      <right style="thin">
        <color rgb="FFC00000"/>
      </right>
      <top/>
      <bottom/>
      <diagonal/>
    </border>
    <border>
      <left style="thin">
        <color theme="0" tint="-0.499984740745262"/>
      </left>
      <right style="thin">
        <color theme="1" tint="0.499984740745262"/>
      </right>
      <top style="thin">
        <color theme="0" tint="-0.499984740745262"/>
      </top>
      <bottom/>
      <diagonal/>
    </border>
    <border>
      <left style="thin">
        <color theme="1" tint="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1" tint="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7"/>
      </left>
      <right/>
      <top style="thin">
        <color theme="7"/>
      </top>
      <bottom/>
      <diagonal/>
    </border>
    <border>
      <left/>
      <right/>
      <top style="thin">
        <color theme="7"/>
      </top>
      <bottom/>
      <diagonal/>
    </border>
    <border>
      <left/>
      <right style="thin">
        <color theme="7"/>
      </right>
      <top style="thin">
        <color theme="7"/>
      </top>
      <bottom/>
      <diagonal/>
    </border>
    <border>
      <left style="thin">
        <color theme="7"/>
      </left>
      <right/>
      <top style="double">
        <color theme="7"/>
      </top>
      <bottom style="thin">
        <color theme="7"/>
      </bottom>
      <diagonal/>
    </border>
    <border>
      <left/>
      <right/>
      <top style="double">
        <color theme="7"/>
      </top>
      <bottom style="thin">
        <color theme="7"/>
      </bottom>
      <diagonal/>
    </border>
    <border>
      <left/>
      <right style="thin">
        <color theme="7"/>
      </right>
      <top style="double">
        <color theme="7"/>
      </top>
      <bottom style="thin">
        <color theme="7"/>
      </bottom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rgb="FFC00000"/>
      </right>
      <top style="thin">
        <color rgb="FFC00000"/>
      </top>
      <bottom style="double">
        <color rgb="FFC00000"/>
      </bottom>
      <diagonal/>
    </border>
    <border>
      <left/>
      <right/>
      <top style="thin">
        <color rgb="FFC00000"/>
      </top>
      <bottom style="double">
        <color rgb="FFC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theme="7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theme="7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C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10">
    <xf numFmtId="0" fontId="0" fillId="0" borderId="0"/>
    <xf numFmtId="0" fontId="2" fillId="0" borderId="1" applyNumberFormat="0" applyFill="0" applyAlignment="0" applyProtection="0"/>
    <xf numFmtId="0" fontId="3" fillId="0" borderId="0" applyNumberFormat="0" applyFill="0" applyAlignment="0" applyProtection="0"/>
    <xf numFmtId="0" fontId="4" fillId="0" borderId="0" applyNumberFormat="0" applyFill="0" applyAlignment="0" applyProtection="0"/>
    <xf numFmtId="0" fontId="5" fillId="0" borderId="0" applyNumberFormat="0" applyFill="0" applyBorder="0" applyAlignment="0" applyProtection="0"/>
    <xf numFmtId="165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1" fillId="0" borderId="0"/>
    <xf numFmtId="0" fontId="30" fillId="0" borderId="0"/>
  </cellStyleXfs>
  <cellXfs count="194">
    <xf numFmtId="0" fontId="0" fillId="0" borderId="0" xfId="0"/>
    <xf numFmtId="0" fontId="9" fillId="0" borderId="0" xfId="0" applyFont="1"/>
    <xf numFmtId="0" fontId="10" fillId="0" borderId="0" xfId="2" applyFont="1"/>
    <xf numFmtId="0" fontId="12" fillId="0" borderId="0" xfId="0" applyFont="1"/>
    <xf numFmtId="0" fontId="15" fillId="0" borderId="0" xfId="0" applyFont="1" applyAlignment="1">
      <alignment horizontal="center"/>
    </xf>
    <xf numFmtId="0" fontId="13" fillId="0" borderId="0" xfId="0" applyFont="1"/>
    <xf numFmtId="0" fontId="16" fillId="0" borderId="0" xfId="0" applyFont="1" applyAlignment="1">
      <alignment horizontal="left" vertical="center"/>
    </xf>
    <xf numFmtId="9" fontId="17" fillId="0" borderId="0" xfId="6" applyFont="1" applyAlignment="1">
      <alignment horizontal="right" vertical="center"/>
    </xf>
    <xf numFmtId="9" fontId="17" fillId="0" borderId="6" xfId="6" applyFont="1" applyBorder="1" applyAlignment="1">
      <alignment horizontal="right" vertical="center"/>
    </xf>
    <xf numFmtId="0" fontId="18" fillId="0" borderId="0" xfId="3" applyFont="1"/>
    <xf numFmtId="0" fontId="20" fillId="0" borderId="0" xfId="0" applyFont="1" applyAlignment="1">
      <alignment horizontal="left" indent="1"/>
    </xf>
    <xf numFmtId="0" fontId="21" fillId="2" borderId="2" xfId="4" applyFont="1" applyFill="1" applyBorder="1"/>
    <xf numFmtId="1" fontId="20" fillId="0" borderId="0" xfId="0" applyNumberFormat="1" applyFont="1" applyAlignment="1">
      <alignment horizontal="left" indent="1"/>
    </xf>
    <xf numFmtId="167" fontId="22" fillId="2" borderId="3" xfId="4" applyNumberFormat="1" applyFont="1" applyFill="1" applyBorder="1"/>
    <xf numFmtId="14" fontId="25" fillId="0" borderId="0" xfId="0" applyNumberFormat="1" applyFont="1" applyAlignment="1">
      <alignment horizontal="center"/>
    </xf>
    <xf numFmtId="14" fontId="25" fillId="0" borderId="0" xfId="0" applyNumberFormat="1" applyFont="1" applyAlignment="1">
      <alignment horizontal="right"/>
    </xf>
    <xf numFmtId="0" fontId="22" fillId="0" borderId="0" xfId="4" applyFont="1"/>
    <xf numFmtId="0" fontId="13" fillId="0" borderId="0" xfId="0" applyFont="1" applyAlignment="1">
      <alignment horizontal="right"/>
    </xf>
    <xf numFmtId="0" fontId="23" fillId="0" borderId="0" xfId="0" applyFont="1" applyAlignment="1">
      <alignment horizontal="center"/>
    </xf>
    <xf numFmtId="0" fontId="23" fillId="0" borderId="6" xfId="0" applyFont="1" applyBorder="1" applyAlignment="1">
      <alignment horizontal="center"/>
    </xf>
    <xf numFmtId="0" fontId="23" fillId="0" borderId="0" xfId="0" applyFont="1"/>
    <xf numFmtId="0" fontId="26" fillId="0" borderId="0" xfId="0" applyFont="1"/>
    <xf numFmtId="0" fontId="26" fillId="0" borderId="0" xfId="0" applyFont="1" applyAlignment="1">
      <alignment horizontal="left"/>
    </xf>
    <xf numFmtId="1" fontId="13" fillId="0" borderId="0" xfId="0" applyNumberFormat="1" applyFont="1" applyAlignment="1">
      <alignment horizontal="center"/>
    </xf>
    <xf numFmtId="9" fontId="12" fillId="0" borderId="0" xfId="6" applyFont="1"/>
    <xf numFmtId="9" fontId="12" fillId="0" borderId="0" xfId="0" applyNumberFormat="1" applyFont="1"/>
    <xf numFmtId="1" fontId="27" fillId="0" borderId="0" xfId="5" applyNumberFormat="1" applyFont="1" applyAlignment="1">
      <alignment horizontal="center"/>
    </xf>
    <xf numFmtId="0" fontId="9" fillId="0" borderId="0" xfId="0" applyFont="1" applyAlignment="1">
      <alignment horizontal="right" indent="1"/>
    </xf>
    <xf numFmtId="2" fontId="9" fillId="0" borderId="0" xfId="0" applyNumberFormat="1" applyFont="1"/>
    <xf numFmtId="167" fontId="29" fillId="0" borderId="17" xfId="0" applyNumberFormat="1" applyFont="1" applyBorder="1" applyAlignment="1">
      <alignment horizontal="center"/>
    </xf>
    <xf numFmtId="0" fontId="9" fillId="0" borderId="0" xfId="0" applyFont="1" applyAlignment="1">
      <alignment horizontal="right"/>
    </xf>
    <xf numFmtId="167" fontId="9" fillId="0" borderId="0" xfId="0" applyNumberFormat="1" applyFont="1"/>
    <xf numFmtId="167" fontId="9" fillId="2" borderId="0" xfId="0" applyNumberFormat="1" applyFont="1" applyFill="1"/>
    <xf numFmtId="0" fontId="7" fillId="0" borderId="0" xfId="1" applyFont="1" applyBorder="1"/>
    <xf numFmtId="1" fontId="9" fillId="0" borderId="0" xfId="0" applyNumberFormat="1" applyFont="1" applyAlignment="1">
      <alignment horizontal="center"/>
    </xf>
    <xf numFmtId="0" fontId="8" fillId="0" borderId="0" xfId="1" applyFont="1" applyBorder="1"/>
    <xf numFmtId="0" fontId="8" fillId="0" borderId="0" xfId="1" applyFont="1" applyBorder="1" applyAlignment="1">
      <alignment horizontal="right"/>
    </xf>
    <xf numFmtId="0" fontId="10" fillId="0" borderId="0" xfId="2" applyFont="1" applyAlignment="1">
      <alignment horizontal="right"/>
    </xf>
    <xf numFmtId="0" fontId="9" fillId="0" borderId="6" xfId="0" applyFont="1" applyBorder="1"/>
    <xf numFmtId="1" fontId="9" fillId="0" borderId="0" xfId="0" applyNumberFormat="1" applyFont="1"/>
    <xf numFmtId="1" fontId="9" fillId="0" borderId="0" xfId="5" applyNumberFormat="1" applyFont="1" applyAlignment="1">
      <alignment horizontal="center"/>
    </xf>
    <xf numFmtId="1" fontId="9" fillId="0" borderId="7" xfId="0" applyNumberFormat="1" applyFont="1" applyBorder="1"/>
    <xf numFmtId="1" fontId="9" fillId="0" borderId="5" xfId="0" applyNumberFormat="1" applyFont="1" applyBorder="1"/>
    <xf numFmtId="0" fontId="9" fillId="0" borderId="5" xfId="0" applyFont="1" applyBorder="1"/>
    <xf numFmtId="0" fontId="9" fillId="0" borderId="7" xfId="0" applyFont="1" applyBorder="1"/>
    <xf numFmtId="1" fontId="9" fillId="0" borderId="9" xfId="0" applyNumberFormat="1" applyFont="1" applyBorder="1"/>
    <xf numFmtId="3" fontId="9" fillId="0" borderId="0" xfId="0" applyNumberFormat="1" applyFont="1"/>
    <xf numFmtId="0" fontId="28" fillId="5" borderId="25" xfId="0" applyFont="1" applyFill="1" applyBorder="1"/>
    <xf numFmtId="0" fontId="28" fillId="5" borderId="26" xfId="0" applyFont="1" applyFill="1" applyBorder="1" applyAlignment="1">
      <alignment horizontal="center"/>
    </xf>
    <xf numFmtId="0" fontId="28" fillId="5" borderId="27" xfId="0" applyFont="1" applyFill="1" applyBorder="1" applyAlignment="1">
      <alignment horizontal="center"/>
    </xf>
    <xf numFmtId="0" fontId="28" fillId="5" borderId="28" xfId="0" applyFont="1" applyFill="1" applyBorder="1"/>
    <xf numFmtId="167" fontId="0" fillId="0" borderId="29" xfId="0" applyNumberFormat="1" applyBorder="1"/>
    <xf numFmtId="0" fontId="28" fillId="5" borderId="30" xfId="0" applyFont="1" applyFill="1" applyBorder="1"/>
    <xf numFmtId="165" fontId="0" fillId="0" borderId="31" xfId="0" applyNumberFormat="1" applyBorder="1"/>
    <xf numFmtId="167" fontId="0" fillId="0" borderId="32" xfId="0" applyNumberFormat="1" applyBorder="1"/>
    <xf numFmtId="167" fontId="29" fillId="0" borderId="34" xfId="0" applyNumberFormat="1" applyFont="1" applyBorder="1" applyAlignment="1">
      <alignment horizontal="center"/>
    </xf>
    <xf numFmtId="167" fontId="0" fillId="0" borderId="33" xfId="0" applyNumberFormat="1" applyBorder="1"/>
    <xf numFmtId="169" fontId="31" fillId="0" borderId="0" xfId="7" applyNumberFormat="1" applyFont="1" applyAlignment="1" applyProtection="1">
      <alignment horizontal="center" vertical="center"/>
      <protection locked="0"/>
    </xf>
    <xf numFmtId="0" fontId="32" fillId="0" borderId="0" xfId="0" applyFont="1" applyAlignment="1">
      <alignment horizontal="right" vertical="center"/>
    </xf>
    <xf numFmtId="9" fontId="33" fillId="0" borderId="0" xfId="6" applyFont="1" applyAlignment="1">
      <alignment horizontal="right" vertical="center"/>
    </xf>
    <xf numFmtId="9" fontId="33" fillId="0" borderId="12" xfId="6" applyFont="1" applyBorder="1" applyAlignment="1">
      <alignment horizontal="right" vertical="center"/>
    </xf>
    <xf numFmtId="0" fontId="34" fillId="0" borderId="0" xfId="3" applyFont="1" applyAlignment="1">
      <alignment horizontal="right" vertical="center"/>
    </xf>
    <xf numFmtId="165" fontId="35" fillId="2" borderId="15" xfId="5" applyFont="1" applyFill="1" applyBorder="1" applyAlignment="1">
      <alignment horizontal="center"/>
    </xf>
    <xf numFmtId="0" fontId="37" fillId="3" borderId="0" xfId="0" applyFont="1" applyFill="1" applyAlignment="1">
      <alignment horizontal="left"/>
    </xf>
    <xf numFmtId="169" fontId="38" fillId="4" borderId="11" xfId="7" applyNumberFormat="1" applyFont="1" applyFill="1" applyBorder="1" applyAlignment="1">
      <alignment horizontal="right"/>
    </xf>
    <xf numFmtId="0" fontId="39" fillId="0" borderId="19" xfId="0" applyFont="1" applyBorder="1"/>
    <xf numFmtId="167" fontId="39" fillId="0" borderId="20" xfId="0" applyNumberFormat="1" applyFont="1" applyBorder="1" applyAlignment="1">
      <alignment horizontal="center"/>
    </xf>
    <xf numFmtId="165" fontId="39" fillId="0" borderId="21" xfId="5" applyFont="1" applyBorder="1" applyAlignment="1">
      <alignment horizontal="center"/>
    </xf>
    <xf numFmtId="169" fontId="38" fillId="0" borderId="0" xfId="7" applyNumberFormat="1" applyFont="1" applyAlignment="1">
      <alignment horizontal="center"/>
    </xf>
    <xf numFmtId="169" fontId="38" fillId="0" borderId="0" xfId="7" applyNumberFormat="1" applyFont="1" applyAlignment="1">
      <alignment horizontal="right"/>
    </xf>
    <xf numFmtId="169" fontId="39" fillId="0" borderId="21" xfId="7" applyNumberFormat="1" applyFont="1" applyBorder="1" applyAlignment="1">
      <alignment horizontal="center"/>
    </xf>
    <xf numFmtId="0" fontId="29" fillId="0" borderId="16" xfId="0" applyFont="1" applyBorder="1"/>
    <xf numFmtId="0" fontId="9" fillId="6" borderId="4" xfId="0" applyFont="1" applyFill="1" applyBorder="1" applyAlignment="1">
      <alignment horizontal="left" wrapText="1"/>
    </xf>
    <xf numFmtId="0" fontId="9" fillId="6" borderId="10" xfId="0" applyFont="1" applyFill="1" applyBorder="1" applyAlignment="1">
      <alignment horizontal="left" wrapText="1"/>
    </xf>
    <xf numFmtId="0" fontId="9" fillId="0" borderId="4" xfId="0" applyFont="1" applyBorder="1" applyAlignment="1">
      <alignment horizontal="left" wrapText="1"/>
    </xf>
    <xf numFmtId="0" fontId="40" fillId="0" borderId="0" xfId="0" applyFont="1"/>
    <xf numFmtId="0" fontId="41" fillId="0" borderId="0" xfId="0" applyFont="1"/>
    <xf numFmtId="0" fontId="41" fillId="0" borderId="0" xfId="0" applyFont="1" applyAlignment="1">
      <alignment vertical="center"/>
    </xf>
    <xf numFmtId="167" fontId="41" fillId="0" borderId="0" xfId="0" applyNumberFormat="1" applyFont="1" applyAlignment="1">
      <alignment vertical="center"/>
    </xf>
    <xf numFmtId="0" fontId="9" fillId="0" borderId="10" xfId="0" applyFont="1" applyBorder="1" applyAlignment="1">
      <alignment horizontal="left" wrapText="1"/>
    </xf>
    <xf numFmtId="167" fontId="29" fillId="0" borderId="16" xfId="0" applyNumberFormat="1" applyFont="1" applyBorder="1"/>
    <xf numFmtId="169" fontId="9" fillId="0" borderId="0" xfId="7" applyNumberFormat="1" applyFont="1" applyAlignment="1">
      <alignment horizontal="center"/>
    </xf>
    <xf numFmtId="169" fontId="9" fillId="0" borderId="10" xfId="7" applyNumberFormat="1" applyFont="1" applyBorder="1"/>
    <xf numFmtId="167" fontId="9" fillId="0" borderId="0" xfId="0" applyNumberFormat="1" applyFont="1" applyAlignment="1">
      <alignment horizontal="right"/>
    </xf>
    <xf numFmtId="0" fontId="8" fillId="0" borderId="1" xfId="1" applyFont="1"/>
    <xf numFmtId="0" fontId="8" fillId="0" borderId="0" xfId="1" applyFont="1" applyBorder="1" applyAlignment="1" applyProtection="1">
      <alignment horizontal="center"/>
      <protection locked="0"/>
    </xf>
    <xf numFmtId="169" fontId="8" fillId="0" borderId="0" xfId="7" applyNumberFormat="1" applyFont="1" applyAlignment="1" applyProtection="1">
      <alignment horizontal="center"/>
      <protection locked="0"/>
    </xf>
    <xf numFmtId="0" fontId="8" fillId="0" borderId="0" xfId="1" applyFont="1" applyBorder="1" applyAlignment="1">
      <alignment horizontal="left"/>
    </xf>
    <xf numFmtId="0" fontId="9" fillId="0" borderId="0" xfId="0" applyFont="1" applyAlignment="1">
      <alignment horizontal="right" vertical="center"/>
    </xf>
    <xf numFmtId="0" fontId="10" fillId="0" borderId="0" xfId="2" applyFont="1" applyAlignment="1">
      <alignment horizontal="left" vertical="center"/>
    </xf>
    <xf numFmtId="0" fontId="8" fillId="0" borderId="0" xfId="1" applyFont="1" applyBorder="1" applyAlignment="1">
      <alignment horizontal="left" vertical="center"/>
    </xf>
    <xf numFmtId="0" fontId="18" fillId="2" borderId="22" xfId="4" applyFont="1" applyFill="1" applyBorder="1" applyAlignment="1" applyProtection="1">
      <alignment horizontal="center" vertical="center"/>
      <protection locked="0"/>
    </xf>
    <xf numFmtId="169" fontId="18" fillId="2" borderId="14" xfId="7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left" vertical="center"/>
    </xf>
    <xf numFmtId="169" fontId="9" fillId="0" borderId="0" xfId="0" applyNumberFormat="1" applyFont="1" applyAlignment="1">
      <alignment horizontal="left"/>
    </xf>
    <xf numFmtId="0" fontId="28" fillId="5" borderId="16" xfId="0" applyFont="1" applyFill="1" applyBorder="1"/>
    <xf numFmtId="0" fontId="28" fillId="5" borderId="17" xfId="0" applyFont="1" applyFill="1" applyBorder="1" applyAlignment="1">
      <alignment horizontal="center"/>
    </xf>
    <xf numFmtId="169" fontId="28" fillId="5" borderId="18" xfId="7" applyNumberFormat="1" applyFont="1" applyFill="1" applyBorder="1" applyAlignment="1">
      <alignment horizontal="center"/>
    </xf>
    <xf numFmtId="169" fontId="29" fillId="0" borderId="18" xfId="7" applyNumberFormat="1" applyFont="1" applyBorder="1" applyAlignment="1">
      <alignment horizontal="center"/>
    </xf>
    <xf numFmtId="0" fontId="9" fillId="0" borderId="0" xfId="0" applyFont="1" applyAlignment="1">
      <alignment horizontal="left"/>
    </xf>
    <xf numFmtId="169" fontId="27" fillId="0" borderId="24" xfId="7" applyNumberFormat="1" applyFont="1" applyBorder="1" applyAlignment="1">
      <alignment horizontal="center"/>
    </xf>
    <xf numFmtId="169" fontId="27" fillId="0" borderId="23" xfId="7" applyNumberFormat="1" applyFont="1" applyBorder="1" applyAlignment="1">
      <alignment horizontal="center"/>
    </xf>
    <xf numFmtId="169" fontId="27" fillId="0" borderId="10" xfId="7" applyNumberFormat="1" applyFont="1" applyBorder="1"/>
    <xf numFmtId="169" fontId="27" fillId="0" borderId="10" xfId="7" applyNumberFormat="1" applyFont="1" applyBorder="1" applyAlignment="1">
      <alignment horizontal="center"/>
    </xf>
    <xf numFmtId="167" fontId="9" fillId="0" borderId="0" xfId="0" applyNumberFormat="1" applyFont="1" applyAlignment="1" applyProtection="1">
      <alignment horizontal="center"/>
      <protection locked="0"/>
    </xf>
    <xf numFmtId="169" fontId="9" fillId="0" borderId="0" xfId="7" applyNumberFormat="1" applyFont="1" applyProtection="1">
      <protection locked="0"/>
    </xf>
    <xf numFmtId="169" fontId="9" fillId="0" borderId="0" xfId="7" applyNumberFormat="1" applyFont="1"/>
    <xf numFmtId="0" fontId="9" fillId="0" borderId="0" xfId="0" applyFont="1" applyAlignment="1" applyProtection="1">
      <alignment horizontal="center"/>
      <protection locked="0"/>
    </xf>
    <xf numFmtId="169" fontId="9" fillId="6" borderId="10" xfId="7" applyNumberFormat="1" applyFont="1" applyFill="1" applyBorder="1"/>
    <xf numFmtId="169" fontId="9" fillId="0" borderId="0" xfId="7" applyNumberFormat="1" applyFont="1" applyAlignment="1" applyProtection="1">
      <alignment horizontal="center"/>
      <protection locked="0"/>
    </xf>
    <xf numFmtId="166" fontId="29" fillId="0" borderId="18" xfId="7" applyFont="1" applyBorder="1" applyAlignment="1">
      <alignment horizontal="center"/>
    </xf>
    <xf numFmtId="166" fontId="9" fillId="0" borderId="10" xfId="7" applyFont="1" applyBorder="1"/>
    <xf numFmtId="171" fontId="9" fillId="0" borderId="7" xfId="0" applyNumberFormat="1" applyFont="1" applyBorder="1"/>
    <xf numFmtId="0" fontId="8" fillId="0" borderId="0" xfId="1" applyFont="1" applyBorder="1" applyAlignment="1">
      <alignment horizontal="center"/>
    </xf>
    <xf numFmtId="169" fontId="31" fillId="0" borderId="0" xfId="7" applyNumberFormat="1" applyFont="1" applyAlignment="1">
      <alignment horizontal="center" vertical="center"/>
    </xf>
    <xf numFmtId="0" fontId="18" fillId="2" borderId="13" xfId="4" applyFont="1" applyFill="1" applyBorder="1" applyAlignment="1">
      <alignment horizontal="center" vertical="center"/>
    </xf>
    <xf numFmtId="167" fontId="9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167" fontId="29" fillId="6" borderId="17" xfId="0" applyNumberFormat="1" applyFont="1" applyFill="1" applyBorder="1" applyAlignment="1">
      <alignment horizontal="center"/>
    </xf>
    <xf numFmtId="0" fontId="39" fillId="0" borderId="0" xfId="0" applyFont="1"/>
    <xf numFmtId="167" fontId="39" fillId="0" borderId="0" xfId="0" applyNumberFormat="1" applyFont="1" applyAlignment="1">
      <alignment horizontal="center"/>
    </xf>
    <xf numFmtId="169" fontId="27" fillId="0" borderId="0" xfId="7" applyNumberFormat="1" applyFont="1" applyBorder="1" applyAlignment="1">
      <alignment horizontal="center"/>
    </xf>
    <xf numFmtId="169" fontId="27" fillId="0" borderId="0" xfId="7" applyNumberFormat="1" applyFont="1" applyBorder="1"/>
    <xf numFmtId="169" fontId="29" fillId="0" borderId="17" xfId="7" applyNumberFormat="1" applyFont="1" applyFill="1" applyBorder="1" applyAlignment="1">
      <alignment horizontal="center"/>
    </xf>
    <xf numFmtId="169" fontId="29" fillId="0" borderId="18" xfId="7" applyNumberFormat="1" applyFont="1" applyFill="1" applyBorder="1" applyAlignment="1">
      <alignment horizontal="center"/>
    </xf>
    <xf numFmtId="1" fontId="9" fillId="0" borderId="6" xfId="0" applyNumberFormat="1" applyFont="1" applyBorder="1"/>
    <xf numFmtId="164" fontId="12" fillId="0" borderId="0" xfId="0" applyNumberFormat="1" applyFont="1"/>
    <xf numFmtId="0" fontId="9" fillId="0" borderId="0" xfId="0" applyFont="1" applyAlignment="1">
      <alignment horizontal="left" wrapText="1"/>
    </xf>
    <xf numFmtId="0" fontId="9" fillId="6" borderId="0" xfId="0" applyFont="1" applyFill="1" applyAlignment="1">
      <alignment horizontal="left" wrapText="1"/>
    </xf>
    <xf numFmtId="9" fontId="17" fillId="7" borderId="0" xfId="6" applyFont="1" applyFill="1" applyAlignment="1">
      <alignment horizontal="right" vertical="center"/>
    </xf>
    <xf numFmtId="9" fontId="17" fillId="7" borderId="6" xfId="6" applyFont="1" applyFill="1" applyBorder="1" applyAlignment="1">
      <alignment horizontal="right" vertical="center"/>
    </xf>
    <xf numFmtId="0" fontId="23" fillId="7" borderId="0" xfId="0" applyFont="1" applyFill="1" applyAlignment="1">
      <alignment horizontal="center"/>
    </xf>
    <xf numFmtId="0" fontId="23" fillId="7" borderId="6" xfId="0" applyFont="1" applyFill="1" applyBorder="1" applyAlignment="1">
      <alignment horizontal="center"/>
    </xf>
    <xf numFmtId="0" fontId="9" fillId="7" borderId="0" xfId="0" applyFont="1" applyFill="1"/>
    <xf numFmtId="0" fontId="9" fillId="7" borderId="6" xfId="0" applyFont="1" applyFill="1" applyBorder="1"/>
    <xf numFmtId="9" fontId="44" fillId="7" borderId="0" xfId="6" applyFont="1" applyFill="1" applyAlignment="1">
      <alignment horizontal="right" vertical="center"/>
    </xf>
    <xf numFmtId="9" fontId="44" fillId="7" borderId="12" xfId="6" applyFont="1" applyFill="1" applyBorder="1" applyAlignment="1">
      <alignment horizontal="right" vertical="center"/>
    </xf>
    <xf numFmtId="169" fontId="9" fillId="0" borderId="10" xfId="7" applyNumberFormat="1" applyFont="1" applyBorder="1" applyAlignment="1">
      <alignment horizontal="right"/>
    </xf>
    <xf numFmtId="0" fontId="29" fillId="6" borderId="16" xfId="0" applyFont="1" applyFill="1" applyBorder="1"/>
    <xf numFmtId="169" fontId="9" fillId="0" borderId="0" xfId="7" applyNumberFormat="1" applyFont="1" applyBorder="1"/>
    <xf numFmtId="1" fontId="47" fillId="0" borderId="0" xfId="0" applyNumberFormat="1" applyFont="1"/>
    <xf numFmtId="0" fontId="47" fillId="0" borderId="0" xfId="0" applyFont="1"/>
    <xf numFmtId="1" fontId="9" fillId="0" borderId="0" xfId="0" applyNumberFormat="1" applyFont="1" applyAlignment="1">
      <alignment horizontal="right"/>
    </xf>
    <xf numFmtId="0" fontId="9" fillId="0" borderId="10" xfId="0" applyFont="1" applyBorder="1" applyAlignment="1">
      <alignment horizontal="left" vertical="top" wrapText="1"/>
    </xf>
    <xf numFmtId="0" fontId="9" fillId="6" borderId="4" xfId="0" applyFont="1" applyFill="1" applyBorder="1" applyAlignment="1">
      <alignment horizontal="left" vertical="top" wrapText="1"/>
    </xf>
    <xf numFmtId="0" fontId="9" fillId="0" borderId="4" xfId="0" applyFont="1" applyBorder="1" applyAlignment="1">
      <alignment horizontal="left" vertical="top" wrapText="1"/>
    </xf>
    <xf numFmtId="167" fontId="29" fillId="0" borderId="16" xfId="0" applyNumberFormat="1" applyFont="1" applyBorder="1" applyAlignment="1">
      <alignment vertical="top"/>
    </xf>
    <xf numFmtId="0" fontId="45" fillId="0" borderId="4" xfId="0" applyFont="1" applyBorder="1" applyAlignment="1">
      <alignment horizontal="left" vertical="top" wrapText="1"/>
    </xf>
    <xf numFmtId="0" fontId="48" fillId="0" borderId="0" xfId="0" applyFont="1" applyAlignment="1">
      <alignment horizontal="left"/>
    </xf>
    <xf numFmtId="0" fontId="49" fillId="0" borderId="17" xfId="0" applyFont="1" applyBorder="1" applyAlignment="1">
      <alignment horizontal="center"/>
    </xf>
    <xf numFmtId="0" fontId="45" fillId="0" borderId="10" xfId="0" applyFont="1" applyBorder="1" applyAlignment="1">
      <alignment horizontal="left" wrapText="1"/>
    </xf>
    <xf numFmtId="0" fontId="46" fillId="0" borderId="16" xfId="0" applyFont="1" applyBorder="1"/>
    <xf numFmtId="0" fontId="50" fillId="0" borderId="0" xfId="0" applyFont="1" applyAlignment="1">
      <alignment wrapText="1"/>
    </xf>
    <xf numFmtId="0" fontId="29" fillId="0" borderId="16" xfId="0" applyFont="1" applyBorder="1" applyAlignment="1">
      <alignment vertical="top" wrapText="1"/>
    </xf>
    <xf numFmtId="165" fontId="35" fillId="2" borderId="15" xfId="5" applyFont="1" applyFill="1" applyBorder="1" applyAlignment="1">
      <alignment horizontal="center" wrapText="1"/>
    </xf>
    <xf numFmtId="172" fontId="9" fillId="0" borderId="0" xfId="0" applyNumberFormat="1" applyFont="1"/>
    <xf numFmtId="0" fontId="39" fillId="0" borderId="0" xfId="0" applyFont="1" applyAlignment="1">
      <alignment wrapText="1"/>
    </xf>
    <xf numFmtId="0" fontId="29" fillId="0" borderId="16" xfId="0" applyFont="1" applyBorder="1" applyAlignment="1">
      <alignment wrapText="1"/>
    </xf>
    <xf numFmtId="1" fontId="0" fillId="0" borderId="0" xfId="0" applyNumberFormat="1"/>
    <xf numFmtId="0" fontId="11" fillId="0" borderId="36" xfId="0" applyFont="1" applyBorder="1"/>
    <xf numFmtId="0" fontId="0" fillId="0" borderId="36" xfId="0" applyBorder="1"/>
    <xf numFmtId="173" fontId="11" fillId="0" borderId="36" xfId="0" applyNumberFormat="1" applyFont="1" applyBorder="1"/>
    <xf numFmtId="173" fontId="0" fillId="0" borderId="36" xfId="0" applyNumberFormat="1" applyBorder="1"/>
    <xf numFmtId="0" fontId="0" fillId="0" borderId="0" xfId="0" applyAlignment="1">
      <alignment wrapText="1"/>
    </xf>
    <xf numFmtId="0" fontId="7" fillId="0" borderId="1" xfId="1" applyFont="1" applyAlignment="1">
      <alignment wrapText="1"/>
    </xf>
    <xf numFmtId="0" fontId="46" fillId="0" borderId="16" xfId="0" applyFont="1" applyBorder="1" applyAlignment="1">
      <alignment wrapText="1"/>
    </xf>
    <xf numFmtId="173" fontId="0" fillId="0" borderId="37" xfId="0" applyNumberFormat="1" applyBorder="1"/>
    <xf numFmtId="173" fontId="11" fillId="0" borderId="37" xfId="0" applyNumberFormat="1" applyFont="1" applyBorder="1"/>
    <xf numFmtId="0" fontId="0" fillId="0" borderId="38" xfId="0" applyBorder="1"/>
    <xf numFmtId="0" fontId="11" fillId="0" borderId="39" xfId="0" applyFont="1" applyBorder="1"/>
    <xf numFmtId="0" fontId="0" fillId="0" borderId="40" xfId="0" applyBorder="1"/>
    <xf numFmtId="0" fontId="0" fillId="0" borderId="41" xfId="0" applyBorder="1"/>
    <xf numFmtId="0" fontId="0" fillId="0" borderId="42" xfId="0" applyBorder="1"/>
    <xf numFmtId="0" fontId="11" fillId="0" borderId="41" xfId="0" applyFont="1" applyBorder="1"/>
    <xf numFmtId="173" fontId="0" fillId="0" borderId="42" xfId="0" applyNumberFormat="1" applyBorder="1"/>
    <xf numFmtId="173" fontId="11" fillId="0" borderId="43" xfId="0" applyNumberFormat="1" applyFont="1" applyBorder="1"/>
    <xf numFmtId="0" fontId="0" fillId="0" borderId="41" xfId="0" applyBorder="1" applyAlignment="1">
      <alignment wrapText="1"/>
    </xf>
    <xf numFmtId="0" fontId="11" fillId="0" borderId="44" xfId="0" applyFont="1" applyBorder="1"/>
    <xf numFmtId="173" fontId="51" fillId="0" borderId="45" xfId="0" applyNumberFormat="1" applyFont="1" applyBorder="1"/>
    <xf numFmtId="168" fontId="24" fillId="0" borderId="0" xfId="0" quotePrefix="1" applyNumberFormat="1" applyFont="1" applyAlignment="1">
      <alignment horizontal="center"/>
    </xf>
    <xf numFmtId="168" fontId="24" fillId="0" borderId="12" xfId="0" applyNumberFormat="1" applyFont="1" applyBorder="1" applyAlignment="1">
      <alignment horizontal="center"/>
    </xf>
    <xf numFmtId="9" fontId="14" fillId="7" borderId="35" xfId="6" applyFont="1" applyFill="1" applyBorder="1" applyAlignment="1">
      <alignment horizontal="center" vertical="center"/>
    </xf>
    <xf numFmtId="9" fontId="14" fillId="7" borderId="12" xfId="6" applyFont="1" applyFill="1" applyBorder="1" applyAlignment="1">
      <alignment horizontal="center" vertical="center"/>
    </xf>
    <xf numFmtId="1" fontId="36" fillId="0" borderId="0" xfId="0" applyNumberFormat="1" applyFont="1" applyAlignment="1">
      <alignment horizontal="center"/>
    </xf>
    <xf numFmtId="168" fontId="24" fillId="7" borderId="0" xfId="0" quotePrefix="1" applyNumberFormat="1" applyFont="1" applyFill="1" applyAlignment="1">
      <alignment horizontal="center"/>
    </xf>
    <xf numFmtId="168" fontId="24" fillId="7" borderId="12" xfId="0" applyNumberFormat="1" applyFont="1" applyFill="1" applyBorder="1" applyAlignment="1">
      <alignment horizontal="center"/>
    </xf>
    <xf numFmtId="0" fontId="14" fillId="0" borderId="0" xfId="0" applyFont="1" applyAlignment="1">
      <alignment horizontal="center"/>
    </xf>
    <xf numFmtId="0" fontId="14" fillId="0" borderId="12" xfId="0" applyFont="1" applyBorder="1" applyAlignment="1">
      <alignment horizontal="center"/>
    </xf>
    <xf numFmtId="0" fontId="14" fillId="7" borderId="0" xfId="0" applyFont="1" applyFill="1" applyAlignment="1">
      <alignment horizontal="center"/>
    </xf>
    <xf numFmtId="0" fontId="14" fillId="7" borderId="12" xfId="0" applyFont="1" applyFill="1" applyBorder="1" applyAlignment="1">
      <alignment horizontal="center"/>
    </xf>
    <xf numFmtId="0" fontId="19" fillId="0" borderId="0" xfId="2" applyFont="1" applyAlignment="1">
      <alignment horizontal="right"/>
    </xf>
    <xf numFmtId="1" fontId="23" fillId="0" borderId="8" xfId="0" applyNumberFormat="1" applyFont="1" applyBorder="1" applyAlignment="1">
      <alignment horizontal="center"/>
    </xf>
    <xf numFmtId="1" fontId="23" fillId="0" borderId="0" xfId="0" applyNumberFormat="1" applyFont="1" applyAlignment="1">
      <alignment horizontal="center"/>
    </xf>
    <xf numFmtId="168" fontId="24" fillId="0" borderId="12" xfId="0" quotePrefix="1" applyNumberFormat="1" applyFont="1" applyBorder="1" applyAlignment="1">
      <alignment horizontal="center"/>
    </xf>
  </cellXfs>
  <cellStyles count="10">
    <cellStyle name="Comma" xfId="7" builtinId="3"/>
    <cellStyle name="Currency" xfId="5" builtinId="4"/>
    <cellStyle name="Heading 1" xfId="1" builtinId="16" customBuiltin="1"/>
    <cellStyle name="Heading 2" xfId="2" builtinId="17" customBuiltin="1"/>
    <cellStyle name="Heading 3" xfId="3" builtinId="18" customBuiltin="1"/>
    <cellStyle name="Heading 4" xfId="4" builtinId="19" customBuiltin="1"/>
    <cellStyle name="Normal" xfId="0" builtinId="0" customBuiltin="1"/>
    <cellStyle name="Normal 2" xfId="8" xr:uid="{00000000-0005-0000-0000-000007000000}"/>
    <cellStyle name="Normal_Stock List" xfId="9" xr:uid="{00000000-0005-0000-0000-000008000000}"/>
    <cellStyle name="Percent" xfId="6" builtinId="5"/>
  </cellStyles>
  <dxfs count="80">
    <dxf>
      <font>
        <strike val="0"/>
        <outline val="0"/>
        <shadow val="0"/>
        <u val="none"/>
        <vertAlign val="baseline"/>
        <name val="Arial Narrow"/>
        <scheme val="none"/>
      </font>
      <numFmt numFmtId="167" formatCode="&quot;$&quot;#,##0.00"/>
      <fill>
        <patternFill patternType="solid">
          <fgColor indexed="64"/>
          <bgColor theme="0" tint="-0.149967955565050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6795556505021"/>
        <name val="Arial Narrow"/>
        <family val="2"/>
        <scheme val="none"/>
      </font>
      <numFmt numFmtId="167" formatCode="&quot;$&quot;#,##0.00"/>
      <fill>
        <patternFill patternType="solid">
          <fgColor indexed="64"/>
          <bgColor theme="0" tint="-0.14996795556505021"/>
        </patternFill>
      </fill>
    </dxf>
    <dxf>
      <font>
        <strike val="0"/>
        <outline val="0"/>
        <shadow val="0"/>
        <u val="none"/>
        <vertAlign val="baseline"/>
        <name val="Arial Narrow"/>
        <scheme val="none"/>
      </font>
      <numFmt numFmtId="167" formatCode="&quot;$&quot;#,##0.00"/>
      <fill>
        <patternFill patternType="solid">
          <fgColor indexed="64"/>
          <bgColor theme="0" tint="-0.149967955565050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6795556505021"/>
        <name val="Arial Narrow"/>
        <family val="2"/>
        <scheme val="none"/>
      </font>
      <numFmt numFmtId="167" formatCode="&quot;$&quot;#,##0.00"/>
      <fill>
        <patternFill patternType="solid">
          <fgColor indexed="64"/>
          <bgColor theme="0" tint="-0.14996795556505021"/>
        </patternFill>
      </fill>
    </dxf>
    <dxf>
      <font>
        <strike val="0"/>
        <outline val="0"/>
        <shadow val="0"/>
        <u val="none"/>
        <vertAlign val="baseline"/>
        <name val="Arial Narrow"/>
        <family val="2"/>
        <scheme val="none"/>
      </font>
      <numFmt numFmtId="167" formatCode="&quot;$&quot;#,##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6795556505021"/>
        <name val="Arial Narrow"/>
        <family val="2"/>
        <scheme val="none"/>
      </font>
      <numFmt numFmtId="167" formatCode="&quot;$&quot;#,##0.00"/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Arial Narrow"/>
        <scheme val="none"/>
      </font>
      <alignment horizontal="right" vertical="bottom" textRotation="0" wrapText="0" relative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6795556505021"/>
        <name val="Arial Narrow"/>
        <family val="2"/>
        <scheme val="none"/>
      </font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6795556505021"/>
        <name val="Arial Narrow"/>
        <family val="2"/>
        <scheme val="none"/>
      </font>
    </dxf>
    <dxf>
      <font>
        <strike val="0"/>
        <outline val="0"/>
        <shadow val="0"/>
        <u val="none"/>
        <vertAlign val="baseline"/>
        <name val="Arial Narrow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6795556505021"/>
        <name val="Arial Narrow"/>
        <family val="2"/>
        <scheme val="none"/>
      </font>
    </dxf>
    <dxf>
      <font>
        <strike val="0"/>
        <outline val="0"/>
        <shadow val="0"/>
        <u val="none"/>
        <vertAlign val="baseline"/>
        <name val="Arial Narrow"/>
        <scheme val="none"/>
      </font>
    </dxf>
    <dxf>
      <font>
        <strike val="0"/>
        <outline val="0"/>
        <shadow val="0"/>
        <u val="none"/>
        <vertAlign val="baseline"/>
        <name val="Arial Narrow"/>
        <scheme val="none"/>
      </font>
    </dxf>
    <dxf>
      <font>
        <strike val="0"/>
        <outline val="0"/>
        <shadow val="0"/>
        <u val="none"/>
        <vertAlign val="baseline"/>
        <sz val="9"/>
        <color theme="1" tint="0.14996795556505021"/>
        <name val="Arial Narrow"/>
        <scheme val="none"/>
      </font>
    </dxf>
    <dxf>
      <font>
        <strike val="0"/>
        <outline val="0"/>
        <shadow val="0"/>
        <u val="none"/>
        <vertAlign val="baseline"/>
        <name val="Arial Narrow"/>
        <scheme val="none"/>
      </font>
      <numFmt numFmtId="167" formatCode="&quot;$&quot;#,##0.00"/>
      <fill>
        <patternFill patternType="solid">
          <fgColor indexed="64"/>
          <bgColor theme="0" tint="-0.149967955565050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6795556505021"/>
        <name val="Arial Narrow"/>
        <family val="2"/>
        <scheme val="none"/>
      </font>
      <numFmt numFmtId="167" formatCode="&quot;$&quot;#,##0.00"/>
      <fill>
        <patternFill patternType="solid">
          <fgColor indexed="64"/>
          <bgColor theme="0" tint="-0.14996795556505021"/>
        </patternFill>
      </fill>
    </dxf>
    <dxf>
      <font>
        <strike val="0"/>
        <outline val="0"/>
        <shadow val="0"/>
        <u val="none"/>
        <vertAlign val="baseline"/>
        <name val="Arial Narrow"/>
        <scheme val="none"/>
      </font>
      <numFmt numFmtId="167" formatCode="&quot;$&quot;#,##0.00"/>
      <fill>
        <patternFill patternType="solid">
          <fgColor indexed="64"/>
          <bgColor theme="0" tint="-0.149967955565050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6795556505021"/>
        <name val="Arial Narrow"/>
        <family val="2"/>
        <scheme val="none"/>
      </font>
      <numFmt numFmtId="167" formatCode="&quot;$&quot;#,##0.00"/>
      <fill>
        <patternFill patternType="solid">
          <fgColor indexed="64"/>
          <bgColor theme="0" tint="-0.14996795556505021"/>
        </patternFill>
      </fill>
    </dxf>
    <dxf>
      <font>
        <strike val="0"/>
        <outline val="0"/>
        <shadow val="0"/>
        <u val="none"/>
        <vertAlign val="baseline"/>
        <name val="Arial Narrow"/>
        <family val="2"/>
        <scheme val="none"/>
      </font>
      <numFmt numFmtId="2" formatCode="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6795556505021"/>
        <name val="Arial Narrow"/>
        <family val="2"/>
        <scheme val="none"/>
      </font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Arial Narrow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6795556505021"/>
        <name val="Arial Narrow"/>
        <family val="2"/>
        <scheme val="none"/>
      </font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Arial Narrow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6795556505021"/>
        <name val="Arial Narrow"/>
        <family val="2"/>
        <scheme val="none"/>
      </font>
    </dxf>
    <dxf>
      <font>
        <strike val="0"/>
        <outline val="0"/>
        <shadow val="0"/>
        <u val="none"/>
        <vertAlign val="baseline"/>
        <name val="Arial Narrow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6795556505021"/>
        <name val="Arial Narrow"/>
        <family val="2"/>
        <scheme val="none"/>
      </font>
    </dxf>
    <dxf>
      <font>
        <strike val="0"/>
        <outline val="0"/>
        <shadow val="0"/>
        <u val="none"/>
        <vertAlign val="baseline"/>
        <name val="Arial Narrow"/>
        <scheme val="none"/>
      </font>
    </dxf>
    <dxf>
      <font>
        <strike val="0"/>
        <outline val="0"/>
        <shadow val="0"/>
        <u val="none"/>
        <vertAlign val="baseline"/>
        <name val="Arial Narrow"/>
        <scheme val="none"/>
      </font>
    </dxf>
    <dxf>
      <font>
        <strike val="0"/>
        <outline val="0"/>
        <shadow val="0"/>
        <u val="none"/>
        <vertAlign val="baseline"/>
        <sz val="9"/>
        <color theme="1" tint="0.14996795556505021"/>
        <name val="Arial Narrow"/>
        <scheme val="none"/>
      </font>
    </dxf>
    <dxf>
      <font>
        <strike val="0"/>
        <outline val="0"/>
        <shadow val="0"/>
        <u val="none"/>
        <vertAlign val="baseline"/>
        <name val="Arial Narrow"/>
        <scheme val="none"/>
      </font>
      <numFmt numFmtId="167" formatCode="&quot;$&quot;#,##0.00"/>
      <fill>
        <patternFill patternType="solid">
          <fgColor indexed="64"/>
          <bgColor theme="0" tint="-0.149967955565050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6795556505021"/>
        <name val="Arial Narrow"/>
        <family val="2"/>
        <scheme val="none"/>
      </font>
      <numFmt numFmtId="167" formatCode="&quot;$&quot;#,##0.00"/>
      <fill>
        <patternFill patternType="solid">
          <fgColor indexed="64"/>
          <bgColor theme="0" tint="-0.14996795556505021"/>
        </patternFill>
      </fill>
    </dxf>
    <dxf>
      <font>
        <strike val="0"/>
        <outline val="0"/>
        <shadow val="0"/>
        <u val="none"/>
        <vertAlign val="baseline"/>
        <name val="Arial Narrow"/>
        <scheme val="none"/>
      </font>
      <numFmt numFmtId="167" formatCode="&quot;$&quot;#,##0.00"/>
      <fill>
        <patternFill patternType="solid">
          <fgColor indexed="64"/>
          <bgColor theme="0" tint="-0.149967955565050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6795556505021"/>
        <name val="Arial Narrow"/>
        <family val="2"/>
        <scheme val="none"/>
      </font>
      <numFmt numFmtId="167" formatCode="&quot;$&quot;#,##0.00"/>
      <fill>
        <patternFill patternType="solid">
          <fgColor indexed="64"/>
          <bgColor theme="0" tint="-0.14996795556505021"/>
        </patternFill>
      </fill>
    </dxf>
    <dxf>
      <font>
        <strike val="0"/>
        <outline val="0"/>
        <shadow val="0"/>
        <u val="none"/>
        <vertAlign val="baseline"/>
        <name val="Arial Narrow"/>
        <family val="2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6795556505021"/>
        <name val="Arial Narrow"/>
        <family val="2"/>
        <scheme val="none"/>
      </font>
      <numFmt numFmtId="167" formatCode="&quot;$&quot;#,##0.00"/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Arial Narrow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6795556505021"/>
        <name val="Arial Narrow"/>
        <family val="2"/>
        <scheme val="none"/>
      </font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Arial Narrow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6795556505021"/>
        <name val="Arial Narrow"/>
        <family val="2"/>
        <scheme val="none"/>
      </font>
    </dxf>
    <dxf>
      <font>
        <strike val="0"/>
        <outline val="0"/>
        <shadow val="0"/>
        <u val="none"/>
        <vertAlign val="baseline"/>
        <name val="Arial Narrow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6795556505021"/>
        <name val="Arial Narrow"/>
        <family val="2"/>
        <scheme val="none"/>
      </font>
    </dxf>
    <dxf>
      <font>
        <strike val="0"/>
        <outline val="0"/>
        <shadow val="0"/>
        <u val="none"/>
        <vertAlign val="baseline"/>
        <name val="Arial Narrow"/>
        <scheme val="none"/>
      </font>
    </dxf>
    <dxf>
      <font>
        <strike val="0"/>
        <outline val="0"/>
        <shadow val="0"/>
        <u val="none"/>
        <vertAlign val="baseline"/>
        <name val="Arial Narrow"/>
        <scheme val="none"/>
      </font>
    </dxf>
    <dxf>
      <font>
        <strike val="0"/>
        <outline val="0"/>
        <shadow val="0"/>
        <u val="none"/>
        <vertAlign val="baseline"/>
        <sz val="9"/>
        <color theme="1" tint="0.14996795556505021"/>
        <name val="Arial Narrow"/>
        <scheme val="none"/>
      </font>
    </dxf>
    <dxf>
      <font>
        <strike val="0"/>
        <outline val="0"/>
        <shadow val="0"/>
        <u val="none"/>
        <vertAlign val="baseline"/>
        <name val="Arial Narrow"/>
        <scheme val="none"/>
      </font>
      <numFmt numFmtId="167" formatCode="&quot;$&quot;#,##0.00"/>
      <fill>
        <patternFill patternType="solid">
          <fgColor indexed="64"/>
          <bgColor theme="0" tint="-0.149967955565050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6795556505021"/>
        <name val="Arial Narrow"/>
        <family val="2"/>
        <scheme val="none"/>
      </font>
      <numFmt numFmtId="167" formatCode="&quot;$&quot;#,##0.00"/>
      <fill>
        <patternFill patternType="solid">
          <fgColor indexed="64"/>
          <bgColor theme="0" tint="-0.14996795556505021"/>
        </patternFill>
      </fill>
    </dxf>
    <dxf>
      <font>
        <strike val="0"/>
        <outline val="0"/>
        <shadow val="0"/>
        <u val="none"/>
        <vertAlign val="baseline"/>
        <name val="Arial Narrow"/>
        <scheme val="none"/>
      </font>
      <numFmt numFmtId="167" formatCode="&quot;$&quot;#,##0.00"/>
      <fill>
        <patternFill patternType="solid">
          <fgColor indexed="64"/>
          <bgColor theme="0" tint="-0.149967955565050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6795556505021"/>
        <name val="Arial Narrow"/>
        <family val="2"/>
        <scheme val="none"/>
      </font>
      <numFmt numFmtId="167" formatCode="&quot;$&quot;#,##0.00"/>
      <fill>
        <patternFill patternType="solid">
          <fgColor indexed="64"/>
          <bgColor theme="0" tint="-0.14996795556505021"/>
        </patternFill>
      </fill>
    </dxf>
    <dxf>
      <font>
        <strike val="0"/>
        <outline val="0"/>
        <shadow val="0"/>
        <u val="none"/>
        <vertAlign val="baseline"/>
        <name val="Arial Narrow"/>
        <family val="2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6795556505021"/>
        <name val="Arial Narrow"/>
        <family val="2"/>
        <scheme val="none"/>
      </font>
      <numFmt numFmtId="167" formatCode="&quot;$&quot;#,##0.00"/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Arial Narrow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6795556505021"/>
        <name val="Arial Narrow"/>
        <family val="2"/>
        <scheme val="none"/>
      </font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Arial Narrow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6795556505021"/>
        <name val="Arial Narrow"/>
        <family val="2"/>
        <scheme val="none"/>
      </font>
    </dxf>
    <dxf>
      <font>
        <strike val="0"/>
        <outline val="0"/>
        <shadow val="0"/>
        <u val="none"/>
        <vertAlign val="baseline"/>
        <name val="Arial Narrow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6795556505021"/>
        <name val="Arial Narrow"/>
        <family val="2"/>
        <scheme val="none"/>
      </font>
    </dxf>
    <dxf>
      <font>
        <strike val="0"/>
        <outline val="0"/>
        <shadow val="0"/>
        <u val="none"/>
        <vertAlign val="baseline"/>
        <name val="Arial Narrow"/>
        <scheme val="none"/>
      </font>
    </dxf>
    <dxf>
      <font>
        <strike val="0"/>
        <outline val="0"/>
        <shadow val="0"/>
        <u val="none"/>
        <vertAlign val="baseline"/>
        <name val="Arial Narrow"/>
        <scheme val="none"/>
      </font>
    </dxf>
    <dxf>
      <font>
        <strike val="0"/>
        <outline val="0"/>
        <shadow val="0"/>
        <u val="none"/>
        <vertAlign val="baseline"/>
        <sz val="9"/>
        <color theme="1" tint="0.14996795556505021"/>
        <name val="Arial Narrow"/>
        <scheme val="none"/>
      </font>
    </dxf>
    <dxf>
      <font>
        <strike val="0"/>
        <outline val="0"/>
        <shadow val="0"/>
        <u val="none"/>
        <vertAlign val="baseline"/>
        <name val="Arial Narrow"/>
        <scheme val="none"/>
      </font>
      <numFmt numFmtId="167" formatCode="&quot;$&quot;#,##0.00"/>
      <fill>
        <patternFill patternType="solid">
          <fgColor indexed="64"/>
          <bgColor theme="0" tint="-0.149967955565050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6795556505021"/>
        <name val="Arial Narrow"/>
        <family val="2"/>
        <scheme val="none"/>
      </font>
      <numFmt numFmtId="167" formatCode="&quot;$&quot;#,##0.00"/>
      <fill>
        <patternFill patternType="solid">
          <fgColor indexed="64"/>
          <bgColor theme="0" tint="-0.14996795556505021"/>
        </patternFill>
      </fill>
    </dxf>
    <dxf>
      <font>
        <strike val="0"/>
        <outline val="0"/>
        <shadow val="0"/>
        <u val="none"/>
        <vertAlign val="baseline"/>
        <name val="Arial Narrow"/>
        <scheme val="none"/>
      </font>
      <numFmt numFmtId="167" formatCode="&quot;$&quot;#,##0.00"/>
      <fill>
        <patternFill patternType="solid">
          <fgColor indexed="64"/>
          <bgColor theme="0" tint="-0.149967955565050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6795556505021"/>
        <name val="Arial Narrow"/>
        <family val="2"/>
        <scheme val="none"/>
      </font>
      <numFmt numFmtId="167" formatCode="&quot;$&quot;#,##0.00"/>
      <fill>
        <patternFill patternType="solid">
          <fgColor indexed="64"/>
          <bgColor theme="0" tint="-0.14996795556505021"/>
        </patternFill>
      </fill>
    </dxf>
    <dxf>
      <font>
        <strike val="0"/>
        <outline val="0"/>
        <shadow val="0"/>
        <u val="none"/>
        <vertAlign val="baseline"/>
        <name val="Arial Narrow"/>
        <family val="2"/>
        <scheme val="none"/>
      </font>
      <numFmt numFmtId="167" formatCode="&quot;$&quot;#,##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6795556505021"/>
        <name val="Arial Narrow"/>
        <family val="2"/>
        <scheme val="none"/>
      </font>
      <numFmt numFmtId="167" formatCode="&quot;$&quot;#,##0.00"/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Arial Narrow"/>
        <scheme val="none"/>
      </font>
      <alignment horizontal="right" vertical="bottom" textRotation="0" wrapText="0" relative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6795556505021"/>
        <name val="Arial Narrow"/>
        <family val="2"/>
        <scheme val="none"/>
      </font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6795556505021"/>
        <name val="Arial Narrow"/>
        <family val="2"/>
        <scheme val="none"/>
      </font>
    </dxf>
    <dxf>
      <font>
        <strike val="0"/>
        <outline val="0"/>
        <shadow val="0"/>
        <u val="none"/>
        <vertAlign val="baseline"/>
        <name val="Arial Narrow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6795556505021"/>
        <name val="Arial Narrow"/>
        <family val="2"/>
        <scheme val="none"/>
      </font>
    </dxf>
    <dxf>
      <font>
        <strike val="0"/>
        <outline val="0"/>
        <shadow val="0"/>
        <u val="none"/>
        <vertAlign val="baseline"/>
        <name val="Arial Narrow"/>
        <scheme val="none"/>
      </font>
    </dxf>
    <dxf>
      <font>
        <strike val="0"/>
        <outline val="0"/>
        <shadow val="0"/>
        <u val="none"/>
        <vertAlign val="baseline"/>
        <name val="Arial Narrow"/>
        <scheme val="none"/>
      </font>
    </dxf>
    <dxf>
      <font>
        <strike val="0"/>
        <outline val="0"/>
        <shadow val="0"/>
        <u val="none"/>
        <vertAlign val="baseline"/>
        <sz val="9"/>
        <color theme="1" tint="0.14996795556505021"/>
        <name val="Arial Narrow"/>
        <scheme val="none"/>
      </font>
    </dxf>
    <dxf>
      <font>
        <strike val="0"/>
        <outline val="0"/>
        <shadow val="0"/>
        <u val="none"/>
        <vertAlign val="baseline"/>
        <sz val="11"/>
        <color theme="1" tint="0.14996795556505021"/>
        <name val="Arial Narrow"/>
        <scheme val="none"/>
      </font>
      <numFmt numFmtId="167" formatCode="&quot;$&quot;#,##0.00"/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 tint="0.14996795556505021"/>
        <name val="Arial Narrow"/>
        <scheme val="none"/>
      </font>
      <numFmt numFmtId="167" formatCode="&quot;$&quot;#,##0.00"/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 tint="0.14996795556505021"/>
        <name val="Arial Narrow"/>
        <scheme val="none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 tint="0.14996795556505021"/>
        <name val="Arial Narrow"/>
        <scheme val="none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 tint="0.14996795556505021"/>
        <name val="Arial Narrow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cap="none" spc="5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j-ea"/>
                <a:cs typeface="+mj-cs"/>
              </a:defRPr>
            </a:pPr>
            <a:r>
              <a:rPr lang="en-US"/>
              <a:t>TOTAL PROFIT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cap="none" spc="50" normalizeH="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j-ea"/>
              <a:cs typeface="+mj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DASHBOARD!$B$5</c:f>
              <c:strCache>
                <c:ptCount val="1"/>
                <c:pt idx="0">
                  <c:v>TOTAL INCOME</c:v>
                </c:pt>
              </c:strCache>
            </c:strRef>
          </c:tx>
          <c:spPr>
            <a:solidFill>
              <a:schemeClr val="accent1">
                <a:alpha val="70000"/>
              </a:schemeClr>
            </a:solidFill>
            <a:ln>
              <a:noFill/>
            </a:ln>
            <a:effectLst/>
          </c:spPr>
          <c:invertIfNegative val="0"/>
          <c:val>
            <c:numRef>
              <c:f>DASHBOARD!$C$5:$D$5</c:f>
              <c:numCache>
                <c:formatCode>"$"#,##0.00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 xmlns:c16r3="http://schemas.microsoft.com/office/drawing/2017/03/chart">
            <c:ext xmlns:c16="http://schemas.microsoft.com/office/drawing/2014/chart" uri="{C3380CC4-5D6E-409C-BE32-E72D297353CC}">
              <c16:uniqueId val="{00000000-0359-4415-94D0-7C0787A339D6}"/>
            </c:ext>
          </c:extLst>
        </c:ser>
        <c:ser>
          <c:idx val="1"/>
          <c:order val="1"/>
          <c:tx>
            <c:strRef>
              <c:f>DASHBOARD!$B$6</c:f>
              <c:strCache>
                <c:ptCount val="1"/>
                <c:pt idx="0">
                  <c:v>TOTAL EXPENSES</c:v>
                </c:pt>
              </c:strCache>
            </c:strRef>
          </c:tx>
          <c:spPr>
            <a:solidFill>
              <a:schemeClr val="accent2">
                <a:alpha val="70000"/>
              </a:schemeClr>
            </a:solidFill>
            <a:ln>
              <a:noFill/>
            </a:ln>
            <a:effectLst/>
          </c:spPr>
          <c:invertIfNegative val="0"/>
          <c:val>
            <c:numRef>
              <c:f>DASHBOARD!$C$6:$D$6</c:f>
              <c:numCache>
                <c:formatCode>"$"#,##0.00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 xmlns:c16r3="http://schemas.microsoft.com/office/drawing/2017/03/chart">
            <c:ext xmlns:c16="http://schemas.microsoft.com/office/drawing/2014/chart" uri="{C3380CC4-5D6E-409C-BE32-E72D297353CC}">
              <c16:uniqueId val="{00000001-0359-4415-94D0-7C0787A339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25"/>
        <c:axId val="323419744"/>
        <c:axId val="323420920"/>
      </c:barChart>
      <c:catAx>
        <c:axId val="323419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587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323420920"/>
        <c:crosses val="autoZero"/>
        <c:auto val="1"/>
        <c:lblAlgn val="ctr"/>
        <c:lblOffset val="100"/>
        <c:noMultiLvlLbl val="0"/>
      </c:catAx>
      <c:valAx>
        <c:axId val="3234209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ajorGridlines>
        <c:numFmt formatCode="&quot;$&quot;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3234197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 Narrow" panose="020B060602020203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r>
              <a:rPr lang="en-US"/>
              <a:t>ESTIMATED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pattFill prst="ltUpDiag">
                <a:fgClr>
                  <a:schemeClr val="accent1"/>
                </a:fgClr>
                <a:bgClr>
                  <a:schemeClr val="accent1">
                    <a:lumMod val="20000"/>
                    <a:lumOff val="80000"/>
                  </a:schemeClr>
                </a:bgClr>
              </a:pattFill>
              <a:ln w="19050">
                <a:solidFill>
                  <a:schemeClr val="lt1"/>
                </a:solidFill>
              </a:ln>
              <a:effectLst>
                <a:innerShdw blurRad="114300">
                  <a:schemeClr val="accent1"/>
                </a:innerShdw>
              </a:effectLst>
            </c:spPr>
            <c:extLst xmlns:c16r3="http://schemas.microsoft.com/office/drawing/2017/03/chart">
              <c:ext xmlns:c16="http://schemas.microsoft.com/office/drawing/2014/chart" uri="{C3380CC4-5D6E-409C-BE32-E72D297353CC}">
                <c16:uniqueId val="{00000001-7BD5-4E86-BE5B-BBE59782D0F5}"/>
              </c:ext>
            </c:extLst>
          </c:dPt>
          <c:dPt>
            <c:idx val="1"/>
            <c:bubble3D val="0"/>
            <c:spPr>
              <a:pattFill prst="ltUpDiag">
                <a:fgClr>
                  <a:schemeClr val="accent2"/>
                </a:fgClr>
                <a:bgClr>
                  <a:schemeClr val="accent2">
                    <a:lumMod val="20000"/>
                    <a:lumOff val="80000"/>
                  </a:schemeClr>
                </a:bgClr>
              </a:pattFill>
              <a:ln w="19050">
                <a:solidFill>
                  <a:schemeClr val="lt1"/>
                </a:solidFill>
              </a:ln>
              <a:effectLst>
                <a:innerShdw blurRad="114300">
                  <a:schemeClr val="accent2"/>
                </a:innerShdw>
              </a:effectLst>
            </c:spPr>
            <c:extLst xmlns:c16r3="http://schemas.microsoft.com/office/drawing/2017/03/chart">
              <c:ext xmlns:c16="http://schemas.microsoft.com/office/drawing/2014/chart" uri="{C3380CC4-5D6E-409C-BE32-E72D297353CC}">
                <c16:uniqueId val="{00000003-7BD5-4E86-BE5B-BBE59782D0F5}"/>
              </c:ext>
            </c:extLst>
          </c:dPt>
          <c:cat>
            <c:strRef>
              <c:f>DASHBOARD!$B$5:$B$6</c:f>
              <c:strCache>
                <c:ptCount val="2"/>
                <c:pt idx="0">
                  <c:v>TOTAL INCOME</c:v>
                </c:pt>
                <c:pt idx="1">
                  <c:v>TOTAL EXPENSES</c:v>
                </c:pt>
              </c:strCache>
            </c:strRef>
          </c:cat>
          <c:val>
            <c:numRef>
              <c:f>DASHBOARD!$C$5:$C$6</c:f>
              <c:numCache>
                <c:formatCode>"$"#,##0.00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 xmlns:c16r3="http://schemas.microsoft.com/office/drawing/2017/03/chart">
            <c:ext xmlns:c16="http://schemas.microsoft.com/office/drawing/2014/chart" uri="{C3380CC4-5D6E-409C-BE32-E72D297353CC}">
              <c16:uniqueId val="{00000004-7BD5-4E86-BE5B-BBE59782D0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 Narrow" panose="020B060602020203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r>
              <a:rPr lang="en-US"/>
              <a:t>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pattFill prst="ltUpDiag">
                <a:fgClr>
                  <a:schemeClr val="accent1"/>
                </a:fgClr>
                <a:bgClr>
                  <a:schemeClr val="accent1">
                    <a:lumMod val="20000"/>
                    <a:lumOff val="80000"/>
                  </a:schemeClr>
                </a:bgClr>
              </a:pattFill>
              <a:ln w="19050">
                <a:solidFill>
                  <a:schemeClr val="lt1"/>
                </a:solidFill>
              </a:ln>
              <a:effectLst>
                <a:innerShdw blurRad="114300">
                  <a:schemeClr val="accent1"/>
                </a:innerShdw>
              </a:effectLst>
            </c:spPr>
            <c:extLst xmlns:c16r3="http://schemas.microsoft.com/office/drawing/2017/03/chart">
              <c:ext xmlns:c16="http://schemas.microsoft.com/office/drawing/2014/chart" uri="{C3380CC4-5D6E-409C-BE32-E72D297353CC}">
                <c16:uniqueId val="{00000001-A6E4-408E-B48F-A489AE2C2EC3}"/>
              </c:ext>
            </c:extLst>
          </c:dPt>
          <c:dPt>
            <c:idx val="1"/>
            <c:bubble3D val="0"/>
            <c:spPr>
              <a:pattFill prst="ltUpDiag">
                <a:fgClr>
                  <a:schemeClr val="accent2"/>
                </a:fgClr>
                <a:bgClr>
                  <a:schemeClr val="accent2">
                    <a:lumMod val="20000"/>
                    <a:lumOff val="80000"/>
                  </a:schemeClr>
                </a:bgClr>
              </a:pattFill>
              <a:ln w="19050">
                <a:solidFill>
                  <a:schemeClr val="lt1"/>
                </a:solidFill>
              </a:ln>
              <a:effectLst>
                <a:innerShdw blurRad="114300">
                  <a:schemeClr val="accent2"/>
                </a:innerShdw>
              </a:effectLst>
            </c:spPr>
            <c:extLst xmlns:c16r3="http://schemas.microsoft.com/office/drawing/2017/03/chart">
              <c:ext xmlns:c16="http://schemas.microsoft.com/office/drawing/2014/chart" uri="{C3380CC4-5D6E-409C-BE32-E72D297353CC}">
                <c16:uniqueId val="{00000003-A6E4-408E-B48F-A489AE2C2EC3}"/>
              </c:ext>
            </c:extLst>
          </c:dPt>
          <c:cat>
            <c:strRef>
              <c:f>DASHBOARD!$B$5:$B$6</c:f>
              <c:strCache>
                <c:ptCount val="2"/>
                <c:pt idx="0">
                  <c:v>TOTAL INCOME</c:v>
                </c:pt>
                <c:pt idx="1">
                  <c:v>TOTAL EXPENSES</c:v>
                </c:pt>
              </c:strCache>
            </c:strRef>
          </c:cat>
          <c:val>
            <c:numRef>
              <c:f>DASHBOARD!$D$5:$D$6</c:f>
              <c:numCache>
                <c:formatCode>"$"#,##0.00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 xmlns:c16r3="http://schemas.microsoft.com/office/drawing/2017/03/chart">
            <c:ext xmlns:c16="http://schemas.microsoft.com/office/drawing/2014/chart" uri="{C3380CC4-5D6E-409C-BE32-E72D297353CC}">
              <c16:uniqueId val="{00000004-A6E4-408E-B48F-A489AE2C2E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 Narrow" panose="020B060602020203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587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 cap="none" spc="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>
            <a:alpha val="70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 baseline="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1600" b="0" i="0" kern="1200" cap="none" spc="5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587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5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ltUpDiag">
        <a:fgClr>
          <a:schemeClr val="phClr"/>
        </a:fgClr>
        <a:bgClr>
          <a:schemeClr val="phClr">
            <a:lumMod val="20000"/>
            <a:lumOff val="80000"/>
          </a:schemeClr>
        </a:bgClr>
      </a:pattFill>
      <a:ln w="19050">
        <a:solidFill>
          <a:schemeClr val="lt1"/>
        </a:solidFill>
      </a:ln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phClr">
            <a:lumMod val="20000"/>
            <a:lumOff val="80000"/>
          </a:schemeClr>
        </a:bgClr>
      </a:pattFill>
      <a:ln w="19050">
        <a:solidFill>
          <a:schemeClr val="lt1"/>
        </a:solidFill>
      </a:ln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5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ltUpDiag">
        <a:fgClr>
          <a:schemeClr val="phClr"/>
        </a:fgClr>
        <a:bgClr>
          <a:schemeClr val="phClr">
            <a:lumMod val="20000"/>
            <a:lumOff val="80000"/>
          </a:schemeClr>
        </a:bgClr>
      </a:pattFill>
      <a:ln w="19050">
        <a:solidFill>
          <a:schemeClr val="lt1"/>
        </a:solidFill>
      </a:ln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phClr">
            <a:lumMod val="20000"/>
            <a:lumOff val="80000"/>
          </a:schemeClr>
        </a:bgClr>
      </a:pattFill>
      <a:ln w="19050">
        <a:solidFill>
          <a:schemeClr val="lt1"/>
        </a:solidFill>
      </a:ln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171450</xdr:colOff>
      <xdr:row>1</xdr:row>
      <xdr:rowOff>47625</xdr:rowOff>
    </xdr:from>
    <xdr:to>
      <xdr:col>5</xdr:col>
      <xdr:colOff>4324350</xdr:colOff>
      <xdr:row>32</xdr:row>
      <xdr:rowOff>104775</xdr:rowOff>
    </xdr:to>
    <xdr:graphicFrame macro="">
      <xdr:nvGraphicFramePr>
        <xdr:cNvPr id="4" name="Chart 3" descr="Column chart showing total income versus total expenses." title="Total profit chart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7</xdr:row>
      <xdr:rowOff>28575</xdr:rowOff>
    </xdr:from>
    <xdr:to>
      <xdr:col>3</xdr:col>
      <xdr:colOff>971550</xdr:colOff>
      <xdr:row>19</xdr:row>
      <xdr:rowOff>142875</xdr:rowOff>
    </xdr:to>
    <xdr:graphicFrame macro="">
      <xdr:nvGraphicFramePr>
        <xdr:cNvPr id="5" name="Chart 4" descr="Pie chart showing total income versus expenses of estimated totals only." title="Estimated chart">
          <a:extLst>
            <a:ext uri="{FF2B5EF4-FFF2-40B4-BE49-F238E27FC236}">
              <a16:creationId xmlns:a16="http://schemas.microsoft.com/office/drawing/2014/main" id="{00000000-0008-0000-0100-000005000000}"/>
            </a:ext>
            <a:ext uri="{147F2762-F138-4A5C-976F-8EAC2B608ADB}">
              <a16:predDERef xmlns:a16="http://schemas.microsoft.com/office/drawing/2014/main" pre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</xdr:row>
      <xdr:rowOff>9525</xdr:rowOff>
    </xdr:from>
    <xdr:to>
      <xdr:col>3</xdr:col>
      <xdr:colOff>971550</xdr:colOff>
      <xdr:row>32</xdr:row>
      <xdr:rowOff>123825</xdr:rowOff>
    </xdr:to>
    <xdr:graphicFrame macro="">
      <xdr:nvGraphicFramePr>
        <xdr:cNvPr id="6" name="Chart 5" descr="Pie chart showing total income versus expenses of actual totals only." title="Actual chart">
          <a:extLst>
            <a:ext uri="{FF2B5EF4-FFF2-40B4-BE49-F238E27FC236}">
              <a16:creationId xmlns:a16="http://schemas.microsoft.com/office/drawing/2014/main" id="{00000000-0008-0000-0100-000006000000}"/>
            </a:ext>
            <a:ext uri="{147F2762-F138-4A5C-976F-8EAC2B608ADB}">
              <a16:predDERef xmlns:a16="http://schemas.microsoft.com/office/drawing/2014/main" pred="{00000000-0008-0000-0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0000000}" name="tblTotal" displayName="tblTotal" ref="B4:D7" totalsRowShown="0" headerRowDxfId="79" dataDxfId="78">
  <autoFilter ref="B4:D7" xr:uid="{00000000-0009-0000-0100-00000C000000}">
    <filterColumn colId="0" hiddenButton="1"/>
    <filterColumn colId="1" hiddenButton="1"/>
    <filterColumn colId="2" hiddenButton="1"/>
  </autoFilter>
  <tableColumns count="3">
    <tableColumn id="1" xr3:uid="{00000000-0010-0000-0000-000001000000}" name=" " dataDxfId="77"/>
    <tableColumn id="2" xr3:uid="{00000000-0010-0000-0000-000002000000}" name="Estimated" dataDxfId="76"/>
    <tableColumn id="3" xr3:uid="{00000000-0010-0000-0000-000003000000}" name="Actual" dataDxfId="75"/>
  </tableColumns>
  <tableStyleInfo name="TableStyleLight11" showFirstColumn="0" showLastColumn="0" showRowStripes="1" showColumnStripes="0"/>
  <extLst>
    <ext xmlns:x14="http://schemas.microsoft.com/office/spreadsheetml/2009/9/main" uri="{504A1905-F514-4f6f-8877-14C23A59335A}">
      <x14:table altText="Totals table" altTextSummary="Dashboard table calculated all estimated and actuals from INCOME and EXPENSES sheets.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1000000}" name="tblTicketSales" displayName="tblTicketSales" ref="B7:G12" totalsRowCount="1" headerRowDxfId="74" dataDxfId="73" totalsRowDxfId="72">
  <autoFilter ref="B7:G11" xr:uid="{00000000-0009-0000-0100-000008000000}"/>
  <tableColumns count="6">
    <tableColumn id="1" xr3:uid="{00000000-0010-0000-0100-000001000000}" name="Estimated" totalsRowLabel="Total" dataDxfId="70" totalsRowDxfId="71">
      <calculatedColumnFormula>H8</calculatedColumnFormula>
    </tableColumn>
    <tableColumn id="2" xr3:uid="{00000000-0010-0000-0100-000002000000}" name="Actual" dataDxfId="68" totalsRowDxfId="69">
      <calculatedColumnFormula>I8</calculatedColumnFormula>
    </tableColumn>
    <tableColumn id="3" xr3:uid="{00000000-0010-0000-0100-000003000000}" name="Desc" dataDxfId="66" totalsRowDxfId="67"/>
    <tableColumn id="4" xr3:uid="{00000000-0010-0000-0100-000004000000}" name="Rate" dataDxfId="64" totalsRowDxfId="65"/>
    <tableColumn id="5" xr3:uid="{00000000-0010-0000-0100-000005000000}" name="Estimated " totalsRowFunction="sum" dataDxfId="62" totalsRowDxfId="63">
      <calculatedColumnFormula>tblTicketSales[[#This Row],[Rate]]*tblTicketSales[[#This Row],[Estimated]]</calculatedColumnFormula>
    </tableColumn>
    <tableColumn id="6" xr3:uid="{00000000-0010-0000-0100-000006000000}" name="Actual " totalsRowFunction="sum" dataDxfId="60" totalsRowDxfId="61">
      <calculatedColumnFormula>I8*tblTicketSales[[#This Row],[Rate]]</calculatedColumnFormula>
    </tableColumn>
  </tableColumns>
  <tableStyleInfo name="TableStyleLight10" showFirstColumn="0" showLastColumn="0" showRowStripes="1" showColumnStripes="0"/>
  <extLst>
    <ext xmlns:x14="http://schemas.microsoft.com/office/spreadsheetml/2009/9/main" uri="{504A1905-F514-4f6f-8877-14C23A59335A}">
      <x14:table altText="Admissions table" altTextSummary="Enter admission information, including estimated/actual number of admissions and rates.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2000000}" name="tblSponsor" displayName="tblSponsor" ref="B36:G42" totalsRowCount="1" headerRowDxfId="59" dataDxfId="58" totalsRowDxfId="57">
  <autoFilter ref="B36:G41" xr:uid="{00000000-0009-0000-0100-000009000000}"/>
  <tableColumns count="6">
    <tableColumn id="1" xr3:uid="{00000000-0010-0000-0200-000001000000}" name="Estimated" totalsRowLabel="Total" dataDxfId="55" totalsRowDxfId="56">
      <calculatedColumnFormula>H37</calculatedColumnFormula>
    </tableColumn>
    <tableColumn id="2" xr3:uid="{00000000-0010-0000-0200-000002000000}" name="Actual" dataDxfId="53" totalsRowDxfId="54">
      <calculatedColumnFormula>I37</calculatedColumnFormula>
    </tableColumn>
    <tableColumn id="3" xr3:uid="{00000000-0010-0000-0200-000003000000}" name="Desc" dataDxfId="51" totalsRowDxfId="52"/>
    <tableColumn id="4" xr3:uid="{00000000-0010-0000-0200-000004000000}" name="Rate" totalsRowLabel="4-5500" dataDxfId="49" totalsRowDxfId="50"/>
    <tableColumn id="5" xr3:uid="{00000000-0010-0000-0200-000005000000}" name="Estimated " totalsRowFunction="sum" dataDxfId="47" totalsRowDxfId="48">
      <calculatedColumnFormula>tblSponsor[[#This Row],[Rate]]*tblSponsor[[#This Row],[Estimated]]</calculatedColumnFormula>
    </tableColumn>
    <tableColumn id="6" xr3:uid="{00000000-0010-0000-0200-000006000000}" name="Actual " totalsRowFunction="sum" dataDxfId="45" totalsRowDxfId="46">
      <calculatedColumnFormula>tblSponsor[[#This Row],[Rate]]*tblSponsor[[#This Row],[Actual]]</calculatedColumnFormula>
    </tableColumn>
  </tableColumns>
  <tableStyleInfo name="TableStyleLight10" showFirstColumn="0" showLastColumn="0" showRowStripes="1" showColumnStripes="0"/>
  <extLst>
    <ext xmlns:x14="http://schemas.microsoft.com/office/spreadsheetml/2009/9/main" uri="{504A1905-F514-4f6f-8877-14C23A59335A}">
      <x14:table altText="Item sales table" altTextSummary="Enter item sales information, including estimated/actual number and rates."/>
    </ext>
  </extLst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3000000}" name="tblVendors" displayName="tblVendors" ref="B30:G33" totalsRowCount="1" headerRowDxfId="44" dataDxfId="43" totalsRowDxfId="42">
  <autoFilter ref="B30:G32" xr:uid="{00000000-0009-0000-0100-00000A000000}"/>
  <tableColumns count="6">
    <tableColumn id="1" xr3:uid="{00000000-0010-0000-0300-000001000000}" name="Estimated" totalsRowLabel="Total" dataDxfId="40" totalsRowDxfId="41">
      <calculatedColumnFormula>H31</calculatedColumnFormula>
    </tableColumn>
    <tableColumn id="2" xr3:uid="{00000000-0010-0000-0300-000002000000}" name="Actual" dataDxfId="38" totalsRowDxfId="39">
      <calculatedColumnFormula>I31</calculatedColumnFormula>
    </tableColumn>
    <tableColumn id="3" xr3:uid="{00000000-0010-0000-0300-000003000000}" name="Desc" dataDxfId="36" totalsRowDxfId="37"/>
    <tableColumn id="4" xr3:uid="{00000000-0010-0000-0300-000004000000}" name="Rate" totalsRowLabel="4-5020" dataDxfId="34" totalsRowDxfId="35"/>
    <tableColumn id="5" xr3:uid="{00000000-0010-0000-0300-000005000000}" name="Estimated " totalsRowFunction="sum" dataDxfId="32" totalsRowDxfId="33">
      <calculatedColumnFormula>#REF!</calculatedColumnFormula>
    </tableColumn>
    <tableColumn id="6" xr3:uid="{00000000-0010-0000-0300-000006000000}" name="Actual " totalsRowFunction="sum" dataDxfId="30" totalsRowDxfId="31">
      <calculatedColumnFormula>tblVendors[[#This Row],[Rate]]*tblVendors[[#This Row],[Actual]]</calculatedColumnFormula>
    </tableColumn>
  </tableColumns>
  <tableStyleInfo name="TableStyleLight10" showFirstColumn="0" showLastColumn="0" showRowStripes="1" showColumnStripes="0"/>
  <extLst>
    <ext xmlns:x14="http://schemas.microsoft.com/office/spreadsheetml/2009/9/main" uri="{504A1905-F514-4f6f-8877-14C23A59335A}">
      <x14:table altText="Exhibitor and vendor table" altTextSummary="Enter exhibitor and vendor information, including estimated/actual number and rates."/>
    </ext>
  </extLst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4000000}" name="tblMerch" displayName="tblMerch" ref="B22:G27" totalsRowCount="1" headerRowDxfId="29" dataDxfId="28" totalsRowDxfId="27">
  <autoFilter ref="B22:G26" xr:uid="{00000000-0009-0000-0100-00000B000000}"/>
  <tableColumns count="6">
    <tableColumn id="1" xr3:uid="{00000000-0010-0000-0400-000001000000}" name="Estimated" totalsRowLabel="Total" dataDxfId="25" totalsRowDxfId="26">
      <calculatedColumnFormula>H23</calculatedColumnFormula>
    </tableColumn>
    <tableColumn id="2" xr3:uid="{00000000-0010-0000-0400-000002000000}" name="Actual" dataDxfId="23" totalsRowDxfId="24">
      <calculatedColumnFormula>I23</calculatedColumnFormula>
    </tableColumn>
    <tableColumn id="3" xr3:uid="{00000000-0010-0000-0400-000003000000}" name="Desc" dataDxfId="21" totalsRowDxfId="22"/>
    <tableColumn id="4" xr3:uid="{00000000-0010-0000-0400-000004000000}" name="Rate" totalsRowLabel="4-5400" dataDxfId="19" totalsRowDxfId="20"/>
    <tableColumn id="5" xr3:uid="{00000000-0010-0000-0400-000005000000}" name="Estimated " totalsRowFunction="sum" dataDxfId="17" totalsRowDxfId="18">
      <calculatedColumnFormula>tblMerch[[#This Row],[Rate]]*tblMerch[[#This Row],[Estimated]]</calculatedColumnFormula>
    </tableColumn>
    <tableColumn id="6" xr3:uid="{00000000-0010-0000-0400-000006000000}" name="Actual " totalsRowFunction="sum" dataDxfId="15" totalsRowDxfId="16">
      <calculatedColumnFormula>tblMerch[[#This Row],[Rate]]*tblMerch[[#This Row],[Actual]]</calculatedColumnFormula>
    </tableColumn>
  </tableColumns>
  <tableStyleInfo name="TableStyleLight2" showFirstColumn="0" showLastColumn="0" showRowStripes="1" showColumnStripes="0"/>
  <extLst>
    <ext xmlns:x14="http://schemas.microsoft.com/office/spreadsheetml/2009/9/main" uri="{504A1905-F514-4f6f-8877-14C23A59335A}">
      <x14:table altText="Program ads table" altTextSummary="Enter program advertisement information, including estimated/actual number of ads and rates."/>
    </ext>
  </extLst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BA12ED1-467F-4AC1-9949-53C373EB9672}" name="tblTicketSales2" displayName="tblTicketSales2" ref="B14:G18" totalsRowCount="1" headerRowDxfId="14" dataDxfId="13" totalsRowDxfId="12">
  <autoFilter ref="B14:G17" xr:uid="{22D6DE32-B396-4C1D-8BCB-393E414F0594}"/>
  <tableColumns count="6">
    <tableColumn id="1" xr3:uid="{A2D715AF-2AD2-4181-B481-5B160781D0E4}" name="Estimated" totalsRowLabel="Total" dataDxfId="10" totalsRowDxfId="11">
      <calculatedColumnFormula>H15</calculatedColumnFormula>
    </tableColumn>
    <tableColumn id="2" xr3:uid="{92E4792E-5550-4137-914A-FC38652DD573}" name="Actual" dataDxfId="8" totalsRowDxfId="9">
      <calculatedColumnFormula>I15</calculatedColumnFormula>
    </tableColumn>
    <tableColumn id="3" xr3:uid="{E57CB211-576A-4298-8990-5EE42BECD6CD}" name="Desc" dataDxfId="6" totalsRowDxfId="7"/>
    <tableColumn id="4" xr3:uid="{61814641-A76C-493A-8352-945D57248DDB}" name="Rate" dataDxfId="4" totalsRowDxfId="5"/>
    <tableColumn id="5" xr3:uid="{2059663D-7994-4944-9381-208008A485A1}" name="Estimated " totalsRowFunction="sum" dataDxfId="2" totalsRowDxfId="3">
      <calculatedColumnFormula>tblTicketSales2[[#This Row],[Rate]]*tblTicketSales2[[#This Row],[Estimated]]</calculatedColumnFormula>
    </tableColumn>
    <tableColumn id="6" xr3:uid="{3A8E9B8F-07E8-4228-A86E-273AA6E31A5A}" name="Actual " totalsRowFunction="sum" dataDxfId="0" totalsRowDxfId="1">
      <calculatedColumnFormula>tblTicketSales2[[#This Row],[Rate]]*tblTicketSales2[[#This Row],[Actual]]</calculatedColumnFormula>
    </tableColumn>
  </tableColumns>
  <tableStyleInfo name="TableStyleLight10" showFirstColumn="0" showLastColumn="0" showRowStripes="1" showColumnStripes="0"/>
  <extLst>
    <ext xmlns:x14="http://schemas.microsoft.com/office/spreadsheetml/2009/9/main" uri="{504A1905-F514-4f6f-8877-14C23A59335A}">
      <x14:table altText="Admissions table" altTextSummary="Enter admission information, including estimated/actual number of admissions and rates."/>
    </ext>
  </extLst>
</table>
</file>

<file path=xl/theme/_rels/theme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ClassRoster">
  <a:themeElements>
    <a:clrScheme name="Fixed asset record with depreciation">
      <a:dk1>
        <a:sysClr val="windowText" lastClr="000000"/>
      </a:dk1>
      <a:lt1>
        <a:sysClr val="window" lastClr="FFFFFF"/>
      </a:lt1>
      <a:dk2>
        <a:srgbClr val="212121"/>
      </a:dk2>
      <a:lt2>
        <a:srgbClr val="DADADA"/>
      </a:lt2>
      <a:accent1>
        <a:srgbClr val="83992A"/>
      </a:accent1>
      <a:accent2>
        <a:srgbClr val="3C9770"/>
      </a:accent2>
      <a:accent3>
        <a:srgbClr val="44709D"/>
      </a:accent3>
      <a:accent4>
        <a:srgbClr val="A23C33"/>
      </a:accent4>
      <a:accent5>
        <a:srgbClr val="D97828"/>
      </a:accent5>
      <a:accent6>
        <a:srgbClr val="DEB340"/>
      </a:accent6>
      <a:hlink>
        <a:srgbClr val="A8BF4D"/>
      </a:hlink>
      <a:folHlink>
        <a:srgbClr val="B4CA80"/>
      </a:folHlink>
    </a:clrScheme>
    <a:fontScheme name="ClassRoster_fonts">
      <a:majorFont>
        <a:latin typeface="Bookman Old Style"/>
        <a:ea typeface=""/>
        <a:cs typeface=""/>
      </a:majorFont>
      <a:minorFont>
        <a:latin typeface="Century Gothic"/>
        <a:ea typeface=""/>
        <a:cs typeface=""/>
      </a:minorFont>
    </a:fontScheme>
    <a:fmtScheme name="Sketchbook">
      <a:fillStyleLst>
        <a:solidFill>
          <a:schemeClr val="phClr"/>
        </a:solidFill>
        <a:gradFill rotWithShape="1">
          <a:gsLst>
            <a:gs pos="0">
              <a:schemeClr val="phClr">
                <a:tint val="10000"/>
                <a:alpha val="94000"/>
                <a:satMod val="120000"/>
                <a:lumMod val="110000"/>
              </a:schemeClr>
            </a:gs>
            <a:gs pos="100000">
              <a:schemeClr val="phClr">
                <a:tint val="80000"/>
                <a:shade val="100000"/>
                <a:satMod val="140000"/>
                <a:lumMod val="12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100000"/>
                <a:shade val="100000"/>
                <a:satMod val="100000"/>
                <a:lumMod val="90000"/>
              </a:schemeClr>
            </a:gs>
            <a:gs pos="100000">
              <a:schemeClr val="phClr">
                <a:tint val="95000"/>
                <a:shade val="100000"/>
                <a:satMod val="110000"/>
                <a:lumMod val="105000"/>
              </a:schemeClr>
            </a:gs>
          </a:gsLst>
          <a:path path="circle">
            <a:fillToRect l="40000" t="100000" r="40000" b="100000"/>
          </a:path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>
              <a:shade val="90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50800" dist="12700" dir="5400000" rotWithShape="0">
              <a:srgbClr val="000000">
                <a:alpha val="37000"/>
              </a:srgbClr>
            </a:outerShdw>
          </a:effectLst>
        </a:effectStyle>
        <a:effectStyle>
          <a:effectLst>
            <a:outerShdw blurRad="50800" dist="25400" dir="5040000" rotWithShape="0">
              <a:srgbClr val="000000">
                <a:alpha val="44000"/>
              </a:srgbClr>
            </a:outerShdw>
          </a:effectLst>
          <a:scene3d>
            <a:camera prst="orthographicFront">
              <a:rot lat="0" lon="0" rev="0"/>
            </a:camera>
            <a:lightRig rig="threePt" dir="tl"/>
          </a:scene3d>
          <a:sp3d prstMaterial="dkEdge">
            <a:bevelT w="38100" h="25400" prst="coolSlant"/>
          </a:sp3d>
        </a:effectStyle>
      </a:effectStyleLst>
      <a:bgFillStyleLst>
        <a:solidFill>
          <a:schemeClr val="phClr"/>
        </a:solidFill>
        <a:blipFill rotWithShape="1">
          <a:blip xmlns:r="http://schemas.openxmlformats.org/officeDocument/2006/relationships" r:embed="rId1">
            <a:duotone>
              <a:schemeClr val="phClr">
                <a:shade val="55000"/>
                <a:lumMod val="90000"/>
              </a:schemeClr>
              <a:schemeClr val="phClr">
                <a:tint val="92000"/>
                <a:satMod val="120000"/>
                <a:lumMod val="103000"/>
              </a:schemeClr>
            </a:duotone>
          </a:blip>
          <a:stretch/>
        </a:blipFill>
        <a:blipFill rotWithShape="1">
          <a:blip xmlns:r="http://schemas.openxmlformats.org/officeDocument/2006/relationships" r:embed="rId2">
            <a:duotone>
              <a:schemeClr val="phClr">
                <a:shade val="96000"/>
              </a:schemeClr>
              <a:schemeClr val="phClr">
                <a:tint val="98000"/>
              </a:schemeClr>
            </a:duotone>
          </a:blip>
          <a:tile tx="0" ty="0" sx="50000" sy="50000" flip="none" algn="tl"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5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6"/>
    <pageSetUpPr autoPageBreaks="0" fitToPage="1"/>
  </sheetPr>
  <dimension ref="B1:F7"/>
  <sheetViews>
    <sheetView showGridLines="0" tabSelected="1" workbookViewId="0">
      <selection activeCell="B1" sqref="B1"/>
    </sheetView>
  </sheetViews>
  <sheetFormatPr defaultColWidth="9.140625" defaultRowHeight="12.75"/>
  <cols>
    <col min="1" max="1" width="1.7109375" style="75" customWidth="1"/>
    <col min="2" max="2" width="23.5703125" style="75" customWidth="1"/>
    <col min="3" max="4" width="16" style="75" customWidth="1"/>
    <col min="5" max="5" width="3.7109375" style="75" customWidth="1"/>
    <col min="6" max="6" width="66.28515625" style="75" customWidth="1"/>
    <col min="7" max="16384" width="9.140625" style="75"/>
  </cols>
  <sheetData>
    <row r="1" spans="2:6" ht="67.5" customHeight="1">
      <c r="B1" s="164" t="s">
        <v>0</v>
      </c>
      <c r="C1" s="84"/>
      <c r="D1" s="84"/>
      <c r="E1" s="84"/>
      <c r="F1" s="84"/>
    </row>
    <row r="2" spans="2:6" ht="18">
      <c r="B2" s="2" t="s">
        <v>1</v>
      </c>
      <c r="C2" s="2"/>
      <c r="D2" s="2"/>
      <c r="E2" s="1"/>
      <c r="F2" s="1"/>
    </row>
    <row r="4" spans="2:6" ht="16.5">
      <c r="B4" s="76" t="s">
        <v>2</v>
      </c>
      <c r="C4" s="76" t="s">
        <v>3</v>
      </c>
      <c r="D4" s="76" t="s">
        <v>4</v>
      </c>
      <c r="E4" s="1"/>
      <c r="F4" s="1"/>
    </row>
    <row r="5" spans="2:6" ht="36.75" customHeight="1">
      <c r="B5" s="77" t="s">
        <v>5</v>
      </c>
      <c r="C5" s="78">
        <f>BUDGET!F5</f>
        <v>0</v>
      </c>
      <c r="D5" s="78">
        <f>BUDGET!G5</f>
        <v>0</v>
      </c>
      <c r="E5" s="1"/>
      <c r="F5" s="1"/>
    </row>
    <row r="6" spans="2:6" ht="36.75" customHeight="1">
      <c r="B6" s="77" t="s">
        <v>6</v>
      </c>
      <c r="C6" s="78">
        <f>BUDGET!E47</f>
        <v>0</v>
      </c>
      <c r="D6" s="78">
        <f>BUDGET!F47</f>
        <v>0</v>
      </c>
      <c r="E6" s="1"/>
      <c r="F6" s="1"/>
    </row>
    <row r="7" spans="2:6" ht="36.75" customHeight="1">
      <c r="B7" s="77" t="s">
        <v>7</v>
      </c>
      <c r="C7" s="78">
        <f>C5-C6</f>
        <v>0</v>
      </c>
      <c r="D7" s="78">
        <f>D5-D6</f>
        <v>0</v>
      </c>
      <c r="E7" s="1"/>
      <c r="F7" s="1"/>
    </row>
  </sheetData>
  <pageMargins left="0.4" right="0.4" top="0.4" bottom="0.4" header="0.3" footer="0.3"/>
  <pageSetup orientation="landscape" horizontalDpi="4294967293" verticalDpi="0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5"/>
    <pageSetUpPr autoPageBreaks="0"/>
  </sheetPr>
  <dimension ref="A1:AI177"/>
  <sheetViews>
    <sheetView showGridLines="0" workbookViewId="0">
      <pane xSplit="9" ySplit="7" topLeftCell="J139" activePane="bottomRight" state="frozen"/>
      <selection pane="bottomRight" activeCell="C109" sqref="C109"/>
      <selection pane="bottomLeft" activeCell="A8" sqref="A8"/>
      <selection pane="topRight" activeCell="J1" sqref="J1"/>
    </sheetView>
  </sheetViews>
  <sheetFormatPr defaultColWidth="9.140625" defaultRowHeight="13.5" customHeight="1"/>
  <cols>
    <col min="1" max="1" width="7.28515625" style="3" customWidth="1"/>
    <col min="2" max="2" width="51.140625" style="5" customWidth="1"/>
    <col min="3" max="3" width="9.7109375" style="5" customWidth="1"/>
    <col min="4" max="4" width="33.42578125" style="17" customWidth="1"/>
    <col min="5" max="5" width="11.7109375" style="5" customWidth="1"/>
    <col min="6" max="7" width="15.7109375" style="5" customWidth="1"/>
    <col min="8" max="9" width="9.140625" style="23"/>
    <col min="10" max="10" width="6.7109375" style="5" customWidth="1"/>
    <col min="11" max="11" width="7.140625" style="5" bestFit="1" customWidth="1"/>
    <col min="12" max="12" width="8.85546875" style="5" customWidth="1"/>
    <col min="13" max="13" width="7.140625" style="5" bestFit="1" customWidth="1"/>
    <col min="14" max="23" width="6.7109375" style="5" customWidth="1"/>
    <col min="24" max="24" width="9.5703125" style="5" customWidth="1"/>
    <col min="25" max="25" width="6.7109375" style="5" customWidth="1"/>
    <col min="26" max="16384" width="9.140625" style="5"/>
  </cols>
  <sheetData>
    <row r="1" spans="1:33" ht="24" customHeight="1">
      <c r="B1" s="33" t="str">
        <f>DASHBOARD!B1</f>
        <v>Event Budget for EVENT NAME</v>
      </c>
      <c r="C1" s="35"/>
      <c r="D1" s="36"/>
      <c r="E1" s="35"/>
      <c r="F1" s="35"/>
      <c r="G1" s="35"/>
      <c r="H1" s="34"/>
      <c r="I1" s="34"/>
      <c r="J1" s="186" t="s">
        <v>8</v>
      </c>
      <c r="K1" s="187"/>
      <c r="L1" s="186" t="s">
        <v>9</v>
      </c>
      <c r="M1" s="187"/>
      <c r="N1" s="186" t="s">
        <v>10</v>
      </c>
      <c r="O1" s="187"/>
      <c r="P1" s="186" t="s">
        <v>11</v>
      </c>
      <c r="Q1" s="187"/>
      <c r="R1" s="188" t="s">
        <v>12</v>
      </c>
      <c r="S1" s="189"/>
      <c r="T1" s="186" t="s">
        <v>13</v>
      </c>
      <c r="U1" s="187"/>
      <c r="V1" s="186" t="s">
        <v>14</v>
      </c>
      <c r="W1" s="187"/>
      <c r="X1" s="4" t="s">
        <v>15</v>
      </c>
      <c r="Y1" s="4" t="s">
        <v>16</v>
      </c>
      <c r="Z1" s="1"/>
      <c r="AA1" s="1"/>
      <c r="AB1" s="1"/>
      <c r="AC1" s="1"/>
      <c r="AD1" s="1"/>
      <c r="AE1" s="1"/>
      <c r="AF1" s="1"/>
      <c r="AG1" s="1"/>
    </row>
    <row r="2" spans="1:33" ht="18">
      <c r="B2" s="2" t="s">
        <v>17</v>
      </c>
      <c r="C2" s="2"/>
      <c r="D2" s="37"/>
      <c r="E2" s="2"/>
      <c r="F2" s="2"/>
      <c r="G2" s="2"/>
      <c r="H2" s="6" t="s">
        <v>18</v>
      </c>
      <c r="I2" s="6"/>
      <c r="J2" s="7">
        <v>0</v>
      </c>
      <c r="K2" s="8"/>
      <c r="L2" s="7">
        <v>0.6</v>
      </c>
      <c r="M2" s="8"/>
      <c r="N2" s="7">
        <v>0.2</v>
      </c>
      <c r="O2" s="8"/>
      <c r="P2" s="7">
        <v>0.1</v>
      </c>
      <c r="Q2" s="8"/>
      <c r="R2" s="129">
        <v>0.1</v>
      </c>
      <c r="S2" s="130"/>
      <c r="T2" s="7">
        <v>0</v>
      </c>
      <c r="U2" s="8"/>
      <c r="V2" s="7">
        <v>0</v>
      </c>
      <c r="W2" s="8"/>
      <c r="X2" s="7">
        <f t="shared" ref="X2:Y4" si="0">V2+T2+R2+P2+N2+L2+J2</f>
        <v>1</v>
      </c>
      <c r="Y2" s="7">
        <f t="shared" si="0"/>
        <v>0</v>
      </c>
      <c r="Z2" s="1"/>
      <c r="AA2" s="1"/>
      <c r="AB2" s="1"/>
      <c r="AC2" s="1"/>
      <c r="AD2" s="1"/>
      <c r="AE2" s="1"/>
      <c r="AF2" s="1"/>
      <c r="AG2" s="1"/>
    </row>
    <row r="3" spans="1:33" ht="18.75">
      <c r="B3" s="2"/>
      <c r="C3" s="2"/>
      <c r="D3" s="37"/>
      <c r="E3" s="9"/>
      <c r="F3" s="2"/>
      <c r="G3" s="2"/>
      <c r="H3" s="6" t="s">
        <v>19</v>
      </c>
      <c r="I3" s="6"/>
      <c r="J3" s="7">
        <v>0</v>
      </c>
      <c r="K3" s="8"/>
      <c r="L3" s="7">
        <v>0</v>
      </c>
      <c r="M3" s="8"/>
      <c r="N3" s="7">
        <v>0.4</v>
      </c>
      <c r="O3" s="8"/>
      <c r="P3" s="7">
        <v>0.55000000000000004</v>
      </c>
      <c r="Q3" s="8"/>
      <c r="R3" s="129">
        <v>0.05</v>
      </c>
      <c r="S3" s="130"/>
      <c r="T3" s="7">
        <v>0</v>
      </c>
      <c r="U3" s="8"/>
      <c r="V3" s="7">
        <v>0</v>
      </c>
      <c r="W3" s="8"/>
      <c r="X3" s="7">
        <f t="shared" si="0"/>
        <v>1</v>
      </c>
      <c r="Y3" s="7">
        <f t="shared" si="0"/>
        <v>0</v>
      </c>
      <c r="Z3" s="1"/>
      <c r="AA3" s="1"/>
      <c r="AB3" s="1"/>
      <c r="AC3" s="1"/>
      <c r="AD3" s="1"/>
      <c r="AE3" s="1"/>
      <c r="AF3" s="1"/>
      <c r="AG3" s="1"/>
    </row>
    <row r="4" spans="1:33" ht="16.5">
      <c r="A4" s="126"/>
      <c r="B4" s="190" t="s">
        <v>20</v>
      </c>
      <c r="C4" s="190"/>
      <c r="D4" s="10">
        <v>100</v>
      </c>
      <c r="E4" s="1"/>
      <c r="F4" s="11" t="s">
        <v>3</v>
      </c>
      <c r="G4" s="11" t="s">
        <v>4</v>
      </c>
      <c r="H4" s="6" t="s">
        <v>21</v>
      </c>
      <c r="I4" s="6"/>
      <c r="J4" s="7">
        <v>0</v>
      </c>
      <c r="K4" s="8"/>
      <c r="L4" s="7">
        <v>0.15</v>
      </c>
      <c r="M4" s="8"/>
      <c r="N4" s="7">
        <v>0.25</v>
      </c>
      <c r="O4" s="8"/>
      <c r="P4" s="7">
        <v>0.4</v>
      </c>
      <c r="Q4" s="8"/>
      <c r="R4" s="129">
        <v>0.2</v>
      </c>
      <c r="S4" s="130"/>
      <c r="T4" s="7">
        <v>0</v>
      </c>
      <c r="U4" s="8"/>
      <c r="V4" s="7">
        <v>0</v>
      </c>
      <c r="W4" s="8"/>
      <c r="X4" s="7">
        <f t="shared" si="0"/>
        <v>1</v>
      </c>
      <c r="Y4" s="7">
        <f t="shared" si="0"/>
        <v>0</v>
      </c>
      <c r="Z4" s="1"/>
      <c r="AA4" s="1"/>
      <c r="AB4" s="1"/>
      <c r="AC4" s="1"/>
      <c r="AD4" s="1"/>
      <c r="AE4" s="1"/>
      <c r="AF4" s="1"/>
      <c r="AG4" s="1"/>
    </row>
    <row r="5" spans="1:33" ht="15.6" customHeight="1">
      <c r="B5" s="190" t="s">
        <v>22</v>
      </c>
      <c r="C5" s="190" t="s">
        <v>22</v>
      </c>
      <c r="D5" s="12">
        <f>I12</f>
        <v>0</v>
      </c>
      <c r="E5" s="1"/>
      <c r="F5" s="13">
        <f>tblTicketSales[[#Totals],[Estimated ]]</f>
        <v>0</v>
      </c>
      <c r="G5" s="13">
        <f>SUBTOTAL(109,tblTicketSales[[Actual ]],tblMerch[[Actual ]],tblVendors[[Actual ]],tblSponsor[[Actual ]])-E20</f>
        <v>0</v>
      </c>
      <c r="H5" s="191" t="s">
        <v>23</v>
      </c>
      <c r="I5" s="192"/>
      <c r="J5" s="179"/>
      <c r="K5" s="193"/>
      <c r="L5" s="179"/>
      <c r="M5" s="193"/>
      <c r="N5" s="179"/>
      <c r="O5" s="180"/>
      <c r="P5" s="179"/>
      <c r="Q5" s="180"/>
      <c r="R5" s="184"/>
      <c r="S5" s="185"/>
      <c r="T5" s="179"/>
      <c r="U5" s="180"/>
      <c r="V5" s="179"/>
      <c r="W5" s="180"/>
      <c r="X5" s="14"/>
      <c r="Y5" s="15"/>
      <c r="Z5" s="1"/>
      <c r="AA5" s="1"/>
      <c r="AB5" s="1"/>
      <c r="AC5" s="1"/>
      <c r="AD5" s="1"/>
      <c r="AE5" s="1"/>
      <c r="AF5" s="1"/>
      <c r="AG5" s="1"/>
    </row>
    <row r="6" spans="1:33" ht="15.75">
      <c r="B6" s="16" t="s">
        <v>24</v>
      </c>
      <c r="C6" s="1"/>
      <c r="D6" s="30"/>
      <c r="E6" s="1"/>
      <c r="F6" s="1"/>
      <c r="G6" s="1"/>
      <c r="H6" s="18" t="s">
        <v>15</v>
      </c>
      <c r="I6" s="18" t="s">
        <v>16</v>
      </c>
      <c r="J6" s="18" t="s">
        <v>15</v>
      </c>
      <c r="K6" s="19" t="s">
        <v>16</v>
      </c>
      <c r="L6" s="18" t="s">
        <v>15</v>
      </c>
      <c r="M6" s="19" t="s">
        <v>16</v>
      </c>
      <c r="N6" s="18" t="s">
        <v>15</v>
      </c>
      <c r="O6" s="19" t="s">
        <v>16</v>
      </c>
      <c r="P6" s="18" t="s">
        <v>15</v>
      </c>
      <c r="Q6" s="19" t="s">
        <v>16</v>
      </c>
      <c r="R6" s="131" t="s">
        <v>15</v>
      </c>
      <c r="S6" s="132" t="s">
        <v>16</v>
      </c>
      <c r="T6" s="18" t="s">
        <v>15</v>
      </c>
      <c r="U6" s="19" t="s">
        <v>16</v>
      </c>
      <c r="V6" s="18" t="s">
        <v>15</v>
      </c>
      <c r="W6" s="19" t="s">
        <v>16</v>
      </c>
      <c r="X6" s="18"/>
      <c r="Y6" s="20"/>
      <c r="Z6" s="1"/>
      <c r="AA6" s="1"/>
      <c r="AB6" s="1"/>
      <c r="AC6" s="1"/>
      <c r="AD6" s="1"/>
      <c r="AE6" s="1"/>
      <c r="AF6" s="1"/>
      <c r="AG6" s="1"/>
    </row>
    <row r="7" spans="1:33">
      <c r="B7" s="21" t="s">
        <v>3</v>
      </c>
      <c r="C7" s="21" t="s">
        <v>4</v>
      </c>
      <c r="D7" s="22" t="s">
        <v>25</v>
      </c>
      <c r="E7" s="21" t="s">
        <v>26</v>
      </c>
      <c r="F7" s="21" t="s">
        <v>27</v>
      </c>
      <c r="G7" s="21" t="s">
        <v>28</v>
      </c>
      <c r="H7" s="34"/>
      <c r="I7" s="34"/>
      <c r="J7" s="1"/>
      <c r="K7" s="38"/>
      <c r="L7" s="1"/>
      <c r="M7" s="38"/>
      <c r="N7" s="1"/>
      <c r="O7" s="38"/>
      <c r="P7" s="1"/>
      <c r="Q7" s="38"/>
      <c r="R7" s="133"/>
      <c r="S7" s="134"/>
      <c r="T7" s="1"/>
      <c r="U7" s="38"/>
      <c r="V7" s="1"/>
      <c r="W7" s="38"/>
      <c r="X7" s="1"/>
      <c r="Y7" s="1"/>
      <c r="Z7" s="1"/>
      <c r="AA7" s="1"/>
      <c r="AB7" s="1"/>
      <c r="AC7" s="1"/>
      <c r="AD7" s="1"/>
      <c r="AE7" s="1"/>
      <c r="AF7" s="1"/>
      <c r="AG7" s="1"/>
    </row>
    <row r="8" spans="1:33">
      <c r="B8" s="140">
        <f>H8</f>
        <v>50</v>
      </c>
      <c r="C8" s="141">
        <f>I8</f>
        <v>0</v>
      </c>
      <c r="D8" s="30" t="s">
        <v>29</v>
      </c>
      <c r="E8" s="31">
        <v>1</v>
      </c>
      <c r="F8" s="31" t="s">
        <v>30</v>
      </c>
      <c r="G8" s="83">
        <f>I8*tblTicketSales[[#This Row],[Rate]]</f>
        <v>0</v>
      </c>
      <c r="H8" s="40">
        <v>50</v>
      </c>
      <c r="I8" s="142">
        <f>M8+O8+Q8+S8</f>
        <v>0</v>
      </c>
      <c r="J8" s="30">
        <v>0</v>
      </c>
      <c r="K8" s="41"/>
      <c r="L8" s="41">
        <f>($D$4*$L$2)*$A8</f>
        <v>0</v>
      </c>
      <c r="M8" s="41">
        <v>0</v>
      </c>
      <c r="N8" s="41">
        <f>($D$4*$N$2)*$A8</f>
        <v>0</v>
      </c>
      <c r="O8" s="41"/>
      <c r="P8" s="41">
        <f>($D$4*$P$2)*$A8</f>
        <v>0</v>
      </c>
      <c r="Q8" s="41"/>
      <c r="R8" s="41">
        <f>($D$4*$R$2)*$A8</f>
        <v>0</v>
      </c>
      <c r="S8" s="41"/>
      <c r="T8" s="41"/>
      <c r="U8" s="41"/>
      <c r="V8" s="41"/>
      <c r="W8" s="41"/>
      <c r="X8" s="41"/>
      <c r="Y8" s="41"/>
      <c r="Z8" s="1"/>
      <c r="AA8" s="1"/>
      <c r="AB8" s="1"/>
      <c r="AC8" s="1"/>
      <c r="AD8" s="1"/>
      <c r="AE8" s="1"/>
      <c r="AF8" s="1"/>
      <c r="AG8" s="1"/>
    </row>
    <row r="9" spans="1:33">
      <c r="B9" s="140">
        <f>H9</f>
        <v>20</v>
      </c>
      <c r="C9" s="141">
        <f>I9</f>
        <v>0</v>
      </c>
      <c r="D9" s="30" t="s">
        <v>31</v>
      </c>
      <c r="E9" s="31">
        <v>1</v>
      </c>
      <c r="F9" s="31" t="s">
        <v>30</v>
      </c>
      <c r="G9" s="83">
        <f>I9*tblTicketSales[[#This Row],[Rate]]</f>
        <v>0</v>
      </c>
      <c r="H9" s="40">
        <v>20</v>
      </c>
      <c r="I9" s="142">
        <f t="shared" ref="I9:I11" si="1">M9+O9+Q9+S9</f>
        <v>0</v>
      </c>
      <c r="J9" s="30">
        <v>0</v>
      </c>
      <c r="K9" s="41"/>
      <c r="L9" s="41">
        <f>($D$4*$L$2)*$A9</f>
        <v>0</v>
      </c>
      <c r="M9" s="41">
        <v>0</v>
      </c>
      <c r="N9" s="41">
        <f>($D$4*$N$2)*$A9</f>
        <v>0</v>
      </c>
      <c r="O9" s="41">
        <v>0</v>
      </c>
      <c r="P9" s="41">
        <f>($D$4*$P$2)*$A9</f>
        <v>0</v>
      </c>
      <c r="Q9" s="41">
        <v>0</v>
      </c>
      <c r="R9" s="41">
        <f>($D$4*$R$2)*$A9</f>
        <v>0</v>
      </c>
      <c r="S9" s="41">
        <v>0</v>
      </c>
      <c r="T9" s="41"/>
      <c r="U9" s="41"/>
      <c r="V9" s="41"/>
      <c r="W9" s="41"/>
      <c r="X9" s="41"/>
      <c r="Y9" s="41"/>
      <c r="Z9" s="1"/>
      <c r="AA9" s="1"/>
      <c r="AB9" s="1"/>
      <c r="AC9" s="1"/>
      <c r="AD9" s="1"/>
      <c r="AE9" s="1"/>
      <c r="AF9" s="1"/>
      <c r="AG9" s="1"/>
    </row>
    <row r="10" spans="1:33">
      <c r="A10" s="24" t="s">
        <v>2</v>
      </c>
      <c r="B10" s="39">
        <f t="shared" ref="B10" si="2">H10</f>
        <v>20</v>
      </c>
      <c r="C10" s="39">
        <v>0</v>
      </c>
      <c r="D10" s="30" t="s">
        <v>32</v>
      </c>
      <c r="E10" s="31">
        <v>1</v>
      </c>
      <c r="F10" s="32" t="s">
        <v>30</v>
      </c>
      <c r="G10" s="32">
        <f>I10*tblTicketSales[[#This Row],[Rate]]</f>
        <v>0</v>
      </c>
      <c r="H10" s="40">
        <v>20</v>
      </c>
      <c r="I10" s="142">
        <f t="shared" si="1"/>
        <v>0</v>
      </c>
      <c r="J10" s="41">
        <v>0</v>
      </c>
      <c r="K10" s="41"/>
      <c r="L10" s="41">
        <v>0</v>
      </c>
      <c r="M10" s="41">
        <v>0</v>
      </c>
      <c r="N10" s="41">
        <v>0</v>
      </c>
      <c r="O10" s="41">
        <v>0</v>
      </c>
      <c r="P10" s="41">
        <v>0</v>
      </c>
      <c r="Q10" s="41">
        <v>0</v>
      </c>
      <c r="R10" s="41">
        <v>0</v>
      </c>
      <c r="S10" s="41">
        <v>0</v>
      </c>
      <c r="T10" s="41"/>
      <c r="U10" s="41"/>
      <c r="V10" s="41"/>
      <c r="W10" s="41"/>
      <c r="X10" s="42"/>
      <c r="Y10" s="43"/>
      <c r="Z10" s="31"/>
      <c r="AA10" s="1"/>
      <c r="AB10" s="1"/>
      <c r="AC10" s="1"/>
      <c r="AD10" s="1"/>
      <c r="AE10" s="1"/>
      <c r="AF10" s="1"/>
      <c r="AG10" s="1"/>
    </row>
    <row r="11" spans="1:33">
      <c r="A11" s="24" t="s">
        <v>2</v>
      </c>
      <c r="B11" s="39">
        <f>H11</f>
        <v>10</v>
      </c>
      <c r="C11" s="39">
        <f>I11</f>
        <v>0</v>
      </c>
      <c r="D11" s="30" t="s">
        <v>33</v>
      </c>
      <c r="E11" s="31">
        <v>1</v>
      </c>
      <c r="F11" s="32" t="s">
        <v>30</v>
      </c>
      <c r="G11" s="32">
        <f>I11*tblTicketSales[[#This Row],[Rate]]</f>
        <v>0</v>
      </c>
      <c r="H11" s="40">
        <v>10</v>
      </c>
      <c r="I11" s="142">
        <f t="shared" si="1"/>
        <v>0</v>
      </c>
      <c r="J11" s="41"/>
      <c r="K11" s="41"/>
      <c r="L11" s="41">
        <v>0</v>
      </c>
      <c r="M11" s="41"/>
      <c r="N11" s="41">
        <v>0</v>
      </c>
      <c r="O11" s="41">
        <v>0</v>
      </c>
      <c r="P11" s="41"/>
      <c r="Q11" s="41">
        <v>0</v>
      </c>
      <c r="R11" s="41">
        <v>0</v>
      </c>
      <c r="S11" s="41">
        <v>0</v>
      </c>
      <c r="T11" s="41"/>
      <c r="U11" s="41"/>
      <c r="V11" s="41"/>
      <c r="W11" s="41"/>
      <c r="X11" s="42"/>
      <c r="Y11" s="43"/>
      <c r="Z11" s="1"/>
      <c r="AA11" s="1"/>
      <c r="AB11" s="1"/>
      <c r="AC11" s="1"/>
      <c r="AD11" s="1"/>
      <c r="AE11" s="1"/>
      <c r="AF11" s="1"/>
      <c r="AG11" s="1"/>
    </row>
    <row r="12" spans="1:33">
      <c r="A12" s="25">
        <f>SUM(A10:A11)</f>
        <v>0</v>
      </c>
      <c r="B12" s="1" t="s">
        <v>34</v>
      </c>
      <c r="C12" s="1"/>
      <c r="D12" s="30"/>
      <c r="E12" s="83"/>
      <c r="F12" s="32">
        <f>SUBTOTAL(109,tblTicketSales[[Estimated ]])</f>
        <v>0</v>
      </c>
      <c r="G12" s="32">
        <f>SUBTOTAL(109,tblTicketSales[[Actual ]])</f>
        <v>0</v>
      </c>
      <c r="H12" s="26">
        <f>SUM(H8:H11)</f>
        <v>100</v>
      </c>
      <c r="I12" s="142">
        <f>SUM(I8:I11)</f>
        <v>0</v>
      </c>
      <c r="J12" s="41">
        <f>SUM(J10:J11)</f>
        <v>0</v>
      </c>
      <c r="K12" s="41">
        <f>SUM(K10:K11)</f>
        <v>0</v>
      </c>
      <c r="L12" s="41">
        <v>0</v>
      </c>
      <c r="M12" s="41">
        <f>SUM(M8:M11)</f>
        <v>0</v>
      </c>
      <c r="N12" s="41">
        <v>0</v>
      </c>
      <c r="O12" s="41">
        <f>SUM(O8:O11)</f>
        <v>0</v>
      </c>
      <c r="P12" s="41">
        <v>0</v>
      </c>
      <c r="Q12" s="41">
        <f t="shared" ref="Q12:W12" si="3">SUM(Q10:Q11)</f>
        <v>0</v>
      </c>
      <c r="R12" s="41">
        <f t="shared" si="3"/>
        <v>0</v>
      </c>
      <c r="S12" s="41">
        <f t="shared" si="3"/>
        <v>0</v>
      </c>
      <c r="T12" s="41">
        <f t="shared" si="3"/>
        <v>0</v>
      </c>
      <c r="U12" s="41">
        <f t="shared" si="3"/>
        <v>0</v>
      </c>
      <c r="V12" s="41">
        <f t="shared" si="3"/>
        <v>0</v>
      </c>
      <c r="W12" s="41">
        <f t="shared" si="3"/>
        <v>0</v>
      </c>
      <c r="X12" s="41"/>
      <c r="Y12" s="44"/>
      <c r="Z12" s="1"/>
      <c r="AA12" s="1"/>
      <c r="AB12" s="1"/>
      <c r="AC12" s="1"/>
      <c r="AD12" s="1"/>
      <c r="AE12" s="1"/>
      <c r="AF12" s="1"/>
      <c r="AG12" s="1"/>
    </row>
    <row r="13" spans="1:33" hidden="1">
      <c r="A13" s="25"/>
      <c r="B13" s="1"/>
      <c r="C13" s="1"/>
      <c r="D13" s="30"/>
      <c r="E13" s="83"/>
      <c r="F13" s="32"/>
      <c r="G13" s="32"/>
      <c r="H13" s="26"/>
      <c r="I13" s="26"/>
      <c r="J13" s="39"/>
      <c r="K13" s="125"/>
      <c r="L13" s="39"/>
      <c r="M13" s="125"/>
      <c r="N13" s="39"/>
      <c r="O13" s="125"/>
      <c r="P13" s="39"/>
      <c r="Q13" s="125"/>
      <c r="R13" s="39"/>
      <c r="S13" s="125"/>
      <c r="T13" s="39"/>
      <c r="U13" s="125"/>
      <c r="V13" s="39"/>
      <c r="W13" s="125"/>
      <c r="X13" s="39"/>
      <c r="Y13" s="1"/>
      <c r="Z13" s="1"/>
      <c r="AA13" s="1"/>
      <c r="AB13" s="1"/>
      <c r="AC13" s="1"/>
      <c r="AD13" s="1"/>
      <c r="AE13" s="1"/>
      <c r="AF13" s="1"/>
      <c r="AG13" s="1"/>
    </row>
    <row r="14" spans="1:33" hidden="1">
      <c r="B14" s="21" t="s">
        <v>3</v>
      </c>
      <c r="C14" s="21" t="s">
        <v>4</v>
      </c>
      <c r="D14" s="22" t="s">
        <v>25</v>
      </c>
      <c r="E14" s="21" t="s">
        <v>26</v>
      </c>
      <c r="F14" s="21" t="s">
        <v>27</v>
      </c>
      <c r="G14" s="21" t="s">
        <v>28</v>
      </c>
      <c r="H14" s="34"/>
      <c r="I14" s="34"/>
      <c r="J14" s="1"/>
      <c r="K14" s="38"/>
      <c r="L14" s="1"/>
      <c r="M14" s="38"/>
      <c r="N14" s="1"/>
      <c r="O14" s="38"/>
      <c r="P14" s="1"/>
      <c r="Q14" s="38"/>
      <c r="R14" s="1"/>
      <c r="S14" s="38"/>
      <c r="T14" s="1"/>
      <c r="U14" s="38"/>
      <c r="V14" s="1"/>
      <c r="W14" s="38"/>
      <c r="X14" s="1"/>
      <c r="Y14" s="1"/>
      <c r="Z14" s="1"/>
      <c r="AA14" s="1"/>
      <c r="AB14" s="1"/>
      <c r="AC14" s="1"/>
      <c r="AD14" s="1"/>
      <c r="AE14" s="1"/>
      <c r="AF14" s="1"/>
      <c r="AG14" s="1"/>
    </row>
    <row r="15" spans="1:33" hidden="1">
      <c r="A15" s="24">
        <v>0</v>
      </c>
      <c r="B15" s="39">
        <f t="shared" ref="B15" si="4">H15</f>
        <v>0</v>
      </c>
      <c r="C15" s="39">
        <f t="shared" ref="C15" si="5">I15</f>
        <v>0</v>
      </c>
      <c r="D15" s="30" t="s">
        <v>35</v>
      </c>
      <c r="E15" s="31"/>
      <c r="F15" s="32">
        <f>tblTicketSales2[[#This Row],[Rate]]*tblTicketSales2[[#This Row],[Estimated]]</f>
        <v>0</v>
      </c>
      <c r="G15" s="32">
        <f>tblTicketSales2[[#This Row],[Rate]]*tblTicketSales2[[#This Row],[Actual]]</f>
        <v>0</v>
      </c>
      <c r="H15" s="40">
        <f>SUM(J15+L15+N15+P15+R15+T15+V15)</f>
        <v>0</v>
      </c>
      <c r="I15" s="40">
        <f>SUM(K15+M15+O15+Q15+S15+U15+W15)</f>
        <v>0</v>
      </c>
      <c r="J15" s="41">
        <v>0</v>
      </c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2"/>
      <c r="Y15" s="43"/>
      <c r="Z15" s="1"/>
      <c r="AA15" s="1"/>
      <c r="AB15" s="1"/>
      <c r="AC15" s="1"/>
      <c r="AD15" s="1"/>
      <c r="AE15" s="1"/>
      <c r="AF15" s="1"/>
      <c r="AG15" s="1"/>
    </row>
    <row r="16" spans="1:33" hidden="1">
      <c r="A16" s="24">
        <v>0.1</v>
      </c>
      <c r="B16" s="39">
        <f>H16</f>
        <v>0</v>
      </c>
      <c r="C16" s="39">
        <f>I16</f>
        <v>0</v>
      </c>
      <c r="D16" s="30" t="s">
        <v>36</v>
      </c>
      <c r="E16" s="31">
        <v>0</v>
      </c>
      <c r="F16" s="32">
        <f>tblTicketSales2[[#This Row],[Rate]]*tblTicketSales2[[#This Row],[Estimated]]</f>
        <v>0</v>
      </c>
      <c r="G16" s="32">
        <f>tblTicketSales2[[#This Row],[Rate]]*tblTicketSales2[[#This Row],[Actual]]</f>
        <v>0</v>
      </c>
      <c r="H16" s="40">
        <v>0</v>
      </c>
      <c r="I16" s="40">
        <f>SUM(K16+M16+O16+Q16+S16+U16+W16)</f>
        <v>0</v>
      </c>
      <c r="J16" s="41"/>
      <c r="K16" s="41"/>
      <c r="L16" s="41">
        <v>0</v>
      </c>
      <c r="M16" s="41"/>
      <c r="N16" s="41">
        <v>0</v>
      </c>
      <c r="O16" s="41"/>
      <c r="P16" s="41">
        <v>0</v>
      </c>
      <c r="Q16" s="41"/>
      <c r="R16" s="41">
        <v>0</v>
      </c>
      <c r="S16" s="41"/>
      <c r="T16" s="41"/>
      <c r="U16" s="41"/>
      <c r="V16" s="41"/>
      <c r="W16" s="41"/>
      <c r="X16" s="42"/>
      <c r="Y16" s="43"/>
      <c r="Z16" s="1"/>
      <c r="AA16" s="1"/>
      <c r="AB16" s="1"/>
      <c r="AC16" s="1"/>
      <c r="AD16" s="1"/>
      <c r="AE16" s="1"/>
      <c r="AF16" s="1"/>
      <c r="AG16" s="1"/>
    </row>
    <row r="17" spans="1:35" hidden="1">
      <c r="A17" s="24">
        <v>0.1</v>
      </c>
      <c r="B17" s="39">
        <f>H17</f>
        <v>0</v>
      </c>
      <c r="C17" s="39">
        <f t="shared" ref="C17" si="6">I17</f>
        <v>0</v>
      </c>
      <c r="D17" s="30" t="s">
        <v>37</v>
      </c>
      <c r="E17" s="31">
        <v>0</v>
      </c>
      <c r="F17" s="32">
        <f>tblTicketSales2[[#This Row],[Rate]]*tblTicketSales2[[#This Row],[Estimated]]</f>
        <v>0</v>
      </c>
      <c r="G17" s="32">
        <f>tblTicketSales2[[#This Row],[Rate]]*tblTicketSales2[[#This Row],[Actual]]</f>
        <v>0</v>
      </c>
      <c r="H17" s="40">
        <v>0</v>
      </c>
      <c r="I17" s="40">
        <f>SUM(K17+M17+O17+Q17+S17+U17+W17)</f>
        <v>0</v>
      </c>
      <c r="J17" s="41">
        <v>0</v>
      </c>
      <c r="K17" s="41"/>
      <c r="L17" s="41">
        <v>0</v>
      </c>
      <c r="M17" s="41"/>
      <c r="N17" s="41">
        <v>0</v>
      </c>
      <c r="O17" s="41"/>
      <c r="P17" s="41">
        <v>0</v>
      </c>
      <c r="Q17" s="41"/>
      <c r="R17" s="41">
        <v>0</v>
      </c>
      <c r="S17" s="112"/>
      <c r="T17" s="41"/>
      <c r="U17" s="41"/>
      <c r="V17" s="41"/>
      <c r="W17" s="41"/>
      <c r="X17" s="42"/>
      <c r="Y17" s="43"/>
      <c r="Z17" s="1"/>
      <c r="AA17" s="1"/>
      <c r="AB17" s="1"/>
      <c r="AC17" s="1"/>
      <c r="AD17" s="1"/>
      <c r="AE17" s="1"/>
      <c r="AF17" s="1"/>
      <c r="AG17" s="1"/>
      <c r="AH17" s="1"/>
      <c r="AI17" s="1"/>
    </row>
    <row r="18" spans="1:35" hidden="1">
      <c r="A18" s="25">
        <f>SUM(A15:A17)</f>
        <v>0.2</v>
      </c>
      <c r="B18" s="1" t="s">
        <v>34</v>
      </c>
      <c r="C18" s="1"/>
      <c r="D18" s="30"/>
      <c r="E18" s="83"/>
      <c r="F18" s="32">
        <f>SUBTOTAL(109,tblTicketSales2[[Estimated ]])</f>
        <v>0</v>
      </c>
      <c r="G18" s="32">
        <f>SUBTOTAL(109,tblTicketSales2[[Actual ]])</f>
        <v>0</v>
      </c>
      <c r="H18" s="26">
        <f t="shared" ref="H18:W18" si="7">SUM(H15:H17)</f>
        <v>0</v>
      </c>
      <c r="I18" s="26">
        <f t="shared" si="7"/>
        <v>0</v>
      </c>
      <c r="J18" s="41">
        <f t="shared" si="7"/>
        <v>0</v>
      </c>
      <c r="K18" s="41">
        <f t="shared" si="7"/>
        <v>0</v>
      </c>
      <c r="L18" s="41">
        <f t="shared" si="7"/>
        <v>0</v>
      </c>
      <c r="M18" s="41">
        <f t="shared" si="7"/>
        <v>0</v>
      </c>
      <c r="N18" s="41">
        <f t="shared" si="7"/>
        <v>0</v>
      </c>
      <c r="O18" s="41">
        <f t="shared" si="7"/>
        <v>0</v>
      </c>
      <c r="P18" s="41">
        <f t="shared" si="7"/>
        <v>0</v>
      </c>
      <c r="Q18" s="41">
        <f t="shared" si="7"/>
        <v>0</v>
      </c>
      <c r="R18" s="41">
        <f t="shared" si="7"/>
        <v>0</v>
      </c>
      <c r="S18" s="41">
        <f t="shared" si="7"/>
        <v>0</v>
      </c>
      <c r="T18" s="41">
        <f t="shared" si="7"/>
        <v>0</v>
      </c>
      <c r="U18" s="41">
        <f t="shared" si="7"/>
        <v>0</v>
      </c>
      <c r="V18" s="41">
        <f t="shared" si="7"/>
        <v>0</v>
      </c>
      <c r="W18" s="41">
        <f t="shared" si="7"/>
        <v>0</v>
      </c>
      <c r="X18" s="41"/>
      <c r="Y18" s="44"/>
      <c r="Z18" s="1"/>
      <c r="AA18" s="1"/>
      <c r="AB18" s="1"/>
      <c r="AC18" s="1"/>
      <c r="AD18" s="1"/>
      <c r="AE18" s="1"/>
      <c r="AF18" s="1"/>
      <c r="AG18" s="1"/>
      <c r="AH18" s="1"/>
      <c r="AI18" s="1"/>
    </row>
    <row r="19" spans="1:35" hidden="1">
      <c r="B19" s="1"/>
      <c r="C19" s="1"/>
      <c r="D19" s="30"/>
      <c r="E19" s="1"/>
      <c r="F19" s="1"/>
      <c r="G19" s="1"/>
      <c r="H19" s="40"/>
      <c r="I19" s="40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</row>
    <row r="20" spans="1:35">
      <c r="B20" s="1" t="s">
        <v>38</v>
      </c>
      <c r="C20" s="1"/>
      <c r="D20" s="30"/>
      <c r="E20" s="155">
        <f>0.1*tblTicketSales[[#Totals],[Actual ]]</f>
        <v>0</v>
      </c>
      <c r="F20" s="1"/>
      <c r="G20" s="1"/>
      <c r="H20" s="40"/>
      <c r="I20" s="40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</row>
    <row r="21" spans="1:35" ht="15.75">
      <c r="B21" s="16"/>
      <c r="C21" s="1"/>
      <c r="D21" s="30"/>
      <c r="E21" s="1"/>
      <c r="F21" s="1"/>
      <c r="G21" s="1"/>
      <c r="H21" s="40"/>
      <c r="I21" s="40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</row>
    <row r="22" spans="1:35" hidden="1">
      <c r="B22" s="21" t="s">
        <v>3</v>
      </c>
      <c r="C22" s="21" t="s">
        <v>4</v>
      </c>
      <c r="D22" s="22" t="s">
        <v>25</v>
      </c>
      <c r="E22" s="21" t="s">
        <v>26</v>
      </c>
      <c r="F22" s="21" t="s">
        <v>27</v>
      </c>
      <c r="G22" s="21" t="s">
        <v>28</v>
      </c>
      <c r="H22" s="40"/>
      <c r="I22" s="40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</row>
    <row r="23" spans="1:35" hidden="1">
      <c r="B23" s="39">
        <f t="shared" ref="B23:B26" si="8">H23</f>
        <v>0</v>
      </c>
      <c r="C23" s="39">
        <f t="shared" ref="C23:C25" si="9">I23</f>
        <v>0</v>
      </c>
      <c r="D23" s="27" t="s">
        <v>39</v>
      </c>
      <c r="E23" s="1">
        <v>0</v>
      </c>
      <c r="F23" s="32">
        <f>tblMerch[[#This Row],[Rate]]*tblMerch[[#This Row],[Estimated]]</f>
        <v>0</v>
      </c>
      <c r="G23" s="32">
        <f>tblMerch[[#This Row],[Rate]]*tblMerch[[#This Row],[Actual]]</f>
        <v>0</v>
      </c>
      <c r="H23" s="40">
        <f t="shared" ref="H23:I26" si="10">SUM(J23+L23+N23+P23+R23+T23+V23)</f>
        <v>0</v>
      </c>
      <c r="I23" s="40">
        <f t="shared" si="10"/>
        <v>0</v>
      </c>
      <c r="J23" s="41">
        <v>0</v>
      </c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2"/>
      <c r="Y23" s="43"/>
      <c r="Z23" s="1"/>
      <c r="AA23" s="1"/>
      <c r="AB23" s="1"/>
      <c r="AC23" s="1"/>
      <c r="AD23" s="1"/>
      <c r="AE23" s="1"/>
      <c r="AF23" s="1"/>
      <c r="AG23" s="1"/>
      <c r="AH23" s="1"/>
      <c r="AI23" s="1"/>
    </row>
    <row r="24" spans="1:35" hidden="1">
      <c r="B24" s="39">
        <f t="shared" si="8"/>
        <v>0</v>
      </c>
      <c r="C24" s="39">
        <v>0</v>
      </c>
      <c r="D24" s="27" t="s">
        <v>40</v>
      </c>
      <c r="E24" s="28">
        <f>99/1.1</f>
        <v>89.999999999999986</v>
      </c>
      <c r="F24" s="32">
        <v>0</v>
      </c>
      <c r="G24" s="32">
        <f>tblMerch[[#This Row],[Rate]]*tblMerch[[#This Row],[Actual]]</f>
        <v>0</v>
      </c>
      <c r="H24" s="40">
        <f t="shared" si="10"/>
        <v>0</v>
      </c>
      <c r="I24" s="40">
        <f t="shared" si="10"/>
        <v>0</v>
      </c>
      <c r="J24" s="45"/>
      <c r="K24" s="45"/>
      <c r="L24" s="45"/>
      <c r="M24" s="45"/>
      <c r="N24" s="45"/>
      <c r="O24" s="45"/>
      <c r="P24" s="45"/>
      <c r="Q24" s="45"/>
      <c r="R24" s="45">
        <v>0</v>
      </c>
      <c r="S24" s="45"/>
      <c r="T24" s="45"/>
      <c r="U24" s="45"/>
      <c r="V24" s="45"/>
      <c r="W24" s="45"/>
      <c r="X24" s="42"/>
      <c r="Y24" s="43"/>
      <c r="Z24" s="1"/>
      <c r="AA24" s="1"/>
      <c r="AB24" s="1"/>
      <c r="AC24" s="1"/>
      <c r="AD24" s="1"/>
      <c r="AE24" s="1"/>
      <c r="AF24" s="1"/>
      <c r="AG24" s="1"/>
      <c r="AH24" s="1"/>
      <c r="AI24" s="1"/>
    </row>
    <row r="25" spans="1:35" hidden="1">
      <c r="B25" s="39">
        <f t="shared" si="8"/>
        <v>0</v>
      </c>
      <c r="C25" s="39">
        <f t="shared" si="9"/>
        <v>0</v>
      </c>
      <c r="D25" s="27" t="s">
        <v>41</v>
      </c>
      <c r="E25" s="28">
        <f>119/1.1</f>
        <v>108.18181818181817</v>
      </c>
      <c r="F25" s="32">
        <f>tblMerch[[#This Row],[Rate]]*tblMerch[[#This Row],[Estimated]]</f>
        <v>0</v>
      </c>
      <c r="G25" s="32">
        <f>tblMerch[[#This Row],[Rate]]*tblMerch[[#This Row],[Actual]]</f>
        <v>0</v>
      </c>
      <c r="H25" s="40">
        <f t="shared" si="10"/>
        <v>0</v>
      </c>
      <c r="I25" s="40">
        <f t="shared" si="10"/>
        <v>0</v>
      </c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2"/>
      <c r="Y25" s="43"/>
      <c r="Z25" s="1"/>
      <c r="AA25" s="1"/>
      <c r="AB25" s="1"/>
      <c r="AC25" s="1"/>
      <c r="AD25" s="1"/>
      <c r="AE25" s="1"/>
      <c r="AF25" s="1"/>
      <c r="AG25" s="1"/>
      <c r="AH25" s="1"/>
      <c r="AI25" s="1"/>
    </row>
    <row r="26" spans="1:35" hidden="1">
      <c r="B26" s="39">
        <f t="shared" si="8"/>
        <v>0</v>
      </c>
      <c r="C26" s="39">
        <v>0</v>
      </c>
      <c r="D26" s="27" t="s">
        <v>42</v>
      </c>
      <c r="E26" s="28">
        <f>40/1.1</f>
        <v>36.36363636363636</v>
      </c>
      <c r="F26" s="32">
        <f>tblMerch[[#This Row],[Rate]]*tblMerch[[#This Row],[Estimated]]</f>
        <v>0</v>
      </c>
      <c r="G26" s="32">
        <f>tblMerch[[#This Row],[Rate]]*tblMerch[[#This Row],[Actual]]</f>
        <v>0</v>
      </c>
      <c r="H26" s="40">
        <f t="shared" si="10"/>
        <v>0</v>
      </c>
      <c r="I26" s="40">
        <f t="shared" si="10"/>
        <v>0</v>
      </c>
      <c r="J26" s="41"/>
      <c r="K26" s="41"/>
      <c r="L26" s="41"/>
      <c r="M26" s="41"/>
      <c r="N26" s="41"/>
      <c r="O26" s="41"/>
      <c r="P26" s="41"/>
      <c r="Q26" s="41"/>
      <c r="R26" s="41">
        <v>0</v>
      </c>
      <c r="S26" s="41"/>
      <c r="T26" s="41"/>
      <c r="U26" s="41"/>
      <c r="V26" s="41"/>
      <c r="W26" s="41"/>
      <c r="X26" s="42"/>
      <c r="Y26" s="43"/>
      <c r="Z26" s="1"/>
      <c r="AA26" s="1"/>
      <c r="AB26" s="1"/>
      <c r="AC26" s="1"/>
      <c r="AD26" s="1"/>
      <c r="AE26" s="1"/>
      <c r="AF26" s="1"/>
      <c r="AG26" s="1"/>
      <c r="AH26" s="1"/>
      <c r="AI26" s="1"/>
    </row>
    <row r="27" spans="1:35" hidden="1">
      <c r="B27" s="1" t="s">
        <v>34</v>
      </c>
      <c r="C27" s="1"/>
      <c r="D27" s="30"/>
      <c r="E27" s="30" t="s">
        <v>43</v>
      </c>
      <c r="F27" s="32">
        <f>SUBTOTAL(109,tblMerch[[Estimated ]])</f>
        <v>0</v>
      </c>
      <c r="G27" s="32">
        <f>SUBTOTAL(109,tblMerch[[Actual ]])</f>
        <v>0</v>
      </c>
      <c r="H27" s="26">
        <f>SUM(H23:H26)</f>
        <v>0</v>
      </c>
      <c r="I27" s="26">
        <f>SUM(I23:I26)</f>
        <v>0</v>
      </c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4"/>
      <c r="Z27" s="1"/>
      <c r="AA27" s="1"/>
      <c r="AB27" s="1"/>
      <c r="AC27" s="1"/>
      <c r="AD27" s="1"/>
      <c r="AE27" s="1"/>
      <c r="AF27" s="1"/>
      <c r="AG27" s="1"/>
      <c r="AH27" s="1"/>
      <c r="AI27" s="1"/>
    </row>
    <row r="28" spans="1:35" hidden="1">
      <c r="B28" s="1"/>
      <c r="C28" s="1"/>
      <c r="D28" s="30"/>
      <c r="E28" s="1"/>
      <c r="F28" s="1"/>
      <c r="G28" s="1"/>
      <c r="H28" s="40"/>
      <c r="I28" s="40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</row>
    <row r="29" spans="1:35" ht="15.75" hidden="1">
      <c r="B29" s="16" t="s">
        <v>44</v>
      </c>
      <c r="C29" s="1"/>
      <c r="D29" s="30"/>
      <c r="E29" s="1"/>
      <c r="F29" s="1"/>
      <c r="G29" s="1"/>
      <c r="H29" s="40"/>
      <c r="I29" s="40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</row>
    <row r="30" spans="1:35" hidden="1">
      <c r="B30" s="21" t="s">
        <v>3</v>
      </c>
      <c r="C30" s="21" t="s">
        <v>4</v>
      </c>
      <c r="D30" s="22" t="s">
        <v>25</v>
      </c>
      <c r="E30" s="21" t="s">
        <v>26</v>
      </c>
      <c r="F30" s="21" t="s">
        <v>27</v>
      </c>
      <c r="G30" s="21" t="s">
        <v>28</v>
      </c>
      <c r="H30" s="40"/>
      <c r="I30" s="40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</row>
    <row r="31" spans="1:35" hidden="1">
      <c r="B31" s="39" t="s">
        <v>45</v>
      </c>
      <c r="C31" s="39">
        <f t="shared" ref="C31:C32" si="11">I31</f>
        <v>0</v>
      </c>
      <c r="D31" s="27" t="s">
        <v>46</v>
      </c>
      <c r="E31" s="1">
        <v>1</v>
      </c>
      <c r="F31" s="32">
        <v>0</v>
      </c>
      <c r="G31" s="32">
        <f>tblVendors[[#This Row],[Rate]]*tblVendors[[#This Row],[Actual]]</f>
        <v>0</v>
      </c>
      <c r="H31" s="40">
        <v>0</v>
      </c>
      <c r="I31" s="40">
        <f>SUM(K31+M31+O31+Q31+S31+U31+W31)</f>
        <v>0</v>
      </c>
      <c r="J31" s="41"/>
      <c r="K31" s="41"/>
      <c r="L31" s="41"/>
      <c r="M31" s="41"/>
      <c r="N31" s="41"/>
      <c r="O31" s="41"/>
      <c r="P31" s="41"/>
      <c r="Q31" s="41"/>
      <c r="R31" s="41" t="e">
        <f>#REF!</f>
        <v>#REF!</v>
      </c>
      <c r="S31" s="41"/>
      <c r="T31" s="41"/>
      <c r="U31" s="41"/>
      <c r="V31" s="41"/>
      <c r="W31" s="41"/>
      <c r="X31" s="42"/>
      <c r="Y31" s="43"/>
      <c r="Z31" s="1"/>
      <c r="AA31" s="1"/>
      <c r="AB31" s="1"/>
      <c r="AC31" s="1"/>
      <c r="AD31" s="1"/>
      <c r="AE31" s="1"/>
      <c r="AF31" s="1"/>
      <c r="AG31" s="1"/>
      <c r="AH31" s="1"/>
      <c r="AI31" s="1"/>
    </row>
    <row r="32" spans="1:35" hidden="1">
      <c r="B32" s="39">
        <f>H32</f>
        <v>0</v>
      </c>
      <c r="C32" s="39">
        <f t="shared" si="11"/>
        <v>0</v>
      </c>
      <c r="D32" s="27" t="s">
        <v>47</v>
      </c>
      <c r="E32" s="1">
        <v>2</v>
      </c>
      <c r="F32" s="32" t="e">
        <f>#REF!</f>
        <v>#REF!</v>
      </c>
      <c r="G32" s="32">
        <f>tblVendors[[#This Row],[Rate]]*tblVendors[[#This Row],[Actual]]</f>
        <v>0</v>
      </c>
      <c r="H32" s="40">
        <v>0</v>
      </c>
      <c r="I32" s="40">
        <f>SUM(K32+M32+O32+Q32+S32+U32+W32)</f>
        <v>0</v>
      </c>
      <c r="J32" s="41"/>
      <c r="K32" s="41"/>
      <c r="L32" s="41"/>
      <c r="M32" s="41"/>
      <c r="N32" s="41"/>
      <c r="O32" s="41"/>
      <c r="P32" s="41"/>
      <c r="Q32" s="41"/>
      <c r="R32" s="41">
        <v>50</v>
      </c>
      <c r="S32" s="41"/>
      <c r="T32" s="41"/>
      <c r="U32" s="41"/>
      <c r="V32" s="41"/>
      <c r="W32" s="41"/>
      <c r="X32" s="42"/>
      <c r="Y32" s="43"/>
      <c r="Z32" s="1"/>
      <c r="AA32" s="1"/>
      <c r="AB32" s="1"/>
      <c r="AC32" s="1"/>
      <c r="AD32" s="1"/>
      <c r="AE32" s="1"/>
      <c r="AF32" s="1"/>
      <c r="AG32" s="1"/>
      <c r="AH32" s="1"/>
      <c r="AI32" s="1"/>
    </row>
    <row r="33" spans="2:35" hidden="1">
      <c r="B33" s="1" t="s">
        <v>34</v>
      </c>
      <c r="C33" s="1"/>
      <c r="D33" s="30"/>
      <c r="E33" s="83" t="s">
        <v>48</v>
      </c>
      <c r="F33" s="32">
        <f>SUBTOTAL(109,tblVendors[[Estimated ]])</f>
        <v>0</v>
      </c>
      <c r="G33" s="32">
        <f>SUBTOTAL(109,tblVendors[[Actual ]])</f>
        <v>0</v>
      </c>
      <c r="H33" s="26">
        <v>0</v>
      </c>
      <c r="I33" s="26">
        <f t="shared" ref="I33:W33" si="12">SUM(I31:I32)</f>
        <v>0</v>
      </c>
      <c r="J33" s="41">
        <f t="shared" si="12"/>
        <v>0</v>
      </c>
      <c r="K33" s="41">
        <f t="shared" si="12"/>
        <v>0</v>
      </c>
      <c r="L33" s="41">
        <f t="shared" si="12"/>
        <v>0</v>
      </c>
      <c r="M33" s="41">
        <f t="shared" si="12"/>
        <v>0</v>
      </c>
      <c r="N33" s="41">
        <f t="shared" si="12"/>
        <v>0</v>
      </c>
      <c r="O33" s="41">
        <f t="shared" si="12"/>
        <v>0</v>
      </c>
      <c r="P33" s="41">
        <f t="shared" si="12"/>
        <v>0</v>
      </c>
      <c r="Q33" s="41">
        <f t="shared" si="12"/>
        <v>0</v>
      </c>
      <c r="R33" s="41" t="e">
        <f t="shared" si="12"/>
        <v>#REF!</v>
      </c>
      <c r="S33" s="41">
        <f t="shared" si="12"/>
        <v>0</v>
      </c>
      <c r="T33" s="41">
        <f t="shared" si="12"/>
        <v>0</v>
      </c>
      <c r="U33" s="41">
        <f t="shared" si="12"/>
        <v>0</v>
      </c>
      <c r="V33" s="41">
        <f t="shared" si="12"/>
        <v>0</v>
      </c>
      <c r="W33" s="41">
        <f t="shared" si="12"/>
        <v>0</v>
      </c>
      <c r="X33" s="41"/>
      <c r="Y33" s="44"/>
      <c r="Z33" s="1"/>
      <c r="AA33" s="1"/>
      <c r="AB33" s="1"/>
      <c r="AC33" s="1"/>
      <c r="AD33" s="1"/>
      <c r="AE33" s="1"/>
      <c r="AF33" s="1"/>
      <c r="AG33" s="1"/>
      <c r="AH33" s="1"/>
      <c r="AI33" s="1"/>
    </row>
    <row r="34" spans="2:35" hidden="1">
      <c r="B34" s="1"/>
      <c r="C34" s="1"/>
      <c r="D34" s="30"/>
      <c r="E34" s="1"/>
      <c r="F34" s="1"/>
      <c r="G34" s="1"/>
      <c r="H34" s="40"/>
      <c r="I34" s="40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</row>
    <row r="35" spans="2:35" hidden="1">
      <c r="B35" s="1" t="s">
        <v>49</v>
      </c>
      <c r="C35" s="1"/>
      <c r="D35" s="30"/>
      <c r="E35" s="1"/>
      <c r="F35" s="1"/>
      <c r="G35" s="1"/>
      <c r="H35" s="40"/>
      <c r="I35" s="40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</row>
    <row r="36" spans="2:35" hidden="1">
      <c r="B36" s="21" t="s">
        <v>3</v>
      </c>
      <c r="C36" s="21" t="s">
        <v>4</v>
      </c>
      <c r="D36" s="22" t="s">
        <v>25</v>
      </c>
      <c r="E36" s="21" t="s">
        <v>26</v>
      </c>
      <c r="F36" s="21" t="s">
        <v>27</v>
      </c>
      <c r="G36" s="21" t="s">
        <v>28</v>
      </c>
      <c r="H36" s="40"/>
      <c r="I36" s="40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</row>
    <row r="37" spans="2:35" hidden="1">
      <c r="B37" s="39"/>
      <c r="C37" s="39">
        <v>0</v>
      </c>
      <c r="D37" s="27"/>
      <c r="E37" s="46"/>
      <c r="F37" s="32">
        <v>0</v>
      </c>
      <c r="G37" s="32">
        <f>tblSponsor[[#This Row],[Rate]]*tblSponsor[[#This Row],[Actual]]</f>
        <v>0</v>
      </c>
      <c r="H37" s="40">
        <f t="shared" ref="H37:I41" si="13">SUM(J37+L37+N37+P37+R37+T37+V37)</f>
        <v>1</v>
      </c>
      <c r="I37" s="40">
        <f t="shared" si="13"/>
        <v>0</v>
      </c>
      <c r="J37" s="41"/>
      <c r="K37" s="41"/>
      <c r="L37" s="41"/>
      <c r="M37" s="41"/>
      <c r="N37" s="41"/>
      <c r="O37" s="41"/>
      <c r="P37" s="41"/>
      <c r="Q37" s="41"/>
      <c r="R37" s="41">
        <v>1</v>
      </c>
      <c r="S37" s="41"/>
      <c r="T37" s="41"/>
      <c r="U37" s="41"/>
      <c r="V37" s="41"/>
      <c r="W37" s="41"/>
      <c r="X37" s="42"/>
      <c r="Y37" s="43"/>
      <c r="Z37" s="1"/>
      <c r="AA37" s="1"/>
      <c r="AB37" s="1"/>
      <c r="AC37" s="1"/>
      <c r="AD37" s="1"/>
      <c r="AE37" s="1"/>
      <c r="AF37" s="1"/>
      <c r="AG37" s="1"/>
      <c r="AH37" s="1"/>
      <c r="AI37" s="1"/>
    </row>
    <row r="38" spans="2:35" hidden="1">
      <c r="B38" s="39">
        <v>0</v>
      </c>
      <c r="C38" s="39">
        <f t="shared" ref="C38:C41" si="14">I38</f>
        <v>0</v>
      </c>
      <c r="D38" s="27"/>
      <c r="E38" s="28"/>
      <c r="F38" s="32">
        <f>tblSponsor[[#This Row],[Rate]]*tblSponsor[[#This Row],[Estimated]]</f>
        <v>0</v>
      </c>
      <c r="G38" s="32">
        <f>tblSponsor[[#This Row],[Rate]]*tblSponsor[[#This Row],[Actual]]</f>
        <v>0</v>
      </c>
      <c r="H38" s="40">
        <f t="shared" si="13"/>
        <v>0</v>
      </c>
      <c r="I38" s="40">
        <f t="shared" si="13"/>
        <v>0</v>
      </c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2"/>
      <c r="Y38" s="43"/>
      <c r="Z38" s="1"/>
      <c r="AA38" s="1"/>
      <c r="AB38" s="1"/>
      <c r="AC38" s="1"/>
      <c r="AD38" s="1"/>
      <c r="AE38" s="1"/>
      <c r="AF38" s="1"/>
      <c r="AG38" s="1">
        <f>320*250</f>
        <v>80000</v>
      </c>
      <c r="AH38" s="1"/>
      <c r="AI38" s="1"/>
    </row>
    <row r="39" spans="2:35" hidden="1">
      <c r="B39" s="39">
        <v>0</v>
      </c>
      <c r="C39" s="39">
        <f t="shared" si="14"/>
        <v>0</v>
      </c>
      <c r="D39" s="27"/>
      <c r="E39" s="1"/>
      <c r="F39" s="32">
        <f>tblSponsor[[#This Row],[Rate]]*tblSponsor[[#This Row],[Estimated]]</f>
        <v>0</v>
      </c>
      <c r="G39" s="32">
        <f>tblSponsor[[#This Row],[Rate]]*tblSponsor[[#This Row],[Actual]]</f>
        <v>0</v>
      </c>
      <c r="H39" s="40">
        <f t="shared" si="13"/>
        <v>0</v>
      </c>
      <c r="I39" s="40">
        <f t="shared" si="13"/>
        <v>0</v>
      </c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2"/>
      <c r="Y39" s="43"/>
      <c r="Z39" s="1"/>
      <c r="AA39" s="1"/>
      <c r="AB39" s="1"/>
      <c r="AC39" s="1"/>
      <c r="AD39" s="1"/>
      <c r="AE39" s="1"/>
      <c r="AF39" s="1"/>
      <c r="AG39" s="1"/>
      <c r="AH39" s="1"/>
      <c r="AI39" s="1"/>
    </row>
    <row r="40" spans="2:35" hidden="1">
      <c r="B40" s="39">
        <f t="shared" ref="B40:B41" si="15">H40</f>
        <v>0</v>
      </c>
      <c r="C40" s="39">
        <f t="shared" si="14"/>
        <v>0</v>
      </c>
      <c r="D40" s="27"/>
      <c r="E40" s="1"/>
      <c r="F40" s="32">
        <f>tblSponsor[[#This Row],[Rate]]*tblSponsor[[#This Row],[Estimated]]</f>
        <v>0</v>
      </c>
      <c r="G40" s="32">
        <f>tblSponsor[[#This Row],[Rate]]*tblSponsor[[#This Row],[Actual]]</f>
        <v>0</v>
      </c>
      <c r="H40" s="40">
        <f t="shared" si="13"/>
        <v>0</v>
      </c>
      <c r="I40" s="40">
        <f t="shared" si="13"/>
        <v>0</v>
      </c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2"/>
      <c r="Y40" s="43"/>
      <c r="Z40" s="1"/>
      <c r="AA40" s="1"/>
      <c r="AB40" s="1"/>
      <c r="AC40" s="1"/>
      <c r="AD40" s="1"/>
      <c r="AE40" s="1"/>
      <c r="AF40" s="1"/>
      <c r="AG40" s="1"/>
      <c r="AH40" s="1"/>
      <c r="AI40" s="1"/>
    </row>
    <row r="41" spans="2:35" hidden="1">
      <c r="B41" s="39">
        <f t="shared" si="15"/>
        <v>0</v>
      </c>
      <c r="C41" s="39">
        <f t="shared" si="14"/>
        <v>0</v>
      </c>
      <c r="D41" s="27"/>
      <c r="E41" s="1"/>
      <c r="F41" s="32">
        <f>tblSponsor[[#This Row],[Rate]]*tblSponsor[[#This Row],[Estimated]]</f>
        <v>0</v>
      </c>
      <c r="G41" s="32">
        <f>tblSponsor[[#This Row],[Rate]]*tblSponsor[[#This Row],[Actual]]</f>
        <v>0</v>
      </c>
      <c r="H41" s="40">
        <f t="shared" si="13"/>
        <v>0</v>
      </c>
      <c r="I41" s="40">
        <f t="shared" si="13"/>
        <v>0</v>
      </c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2"/>
      <c r="Y41" s="43"/>
      <c r="Z41" s="1"/>
      <c r="AA41" s="1"/>
      <c r="AB41" s="1"/>
      <c r="AC41" s="1"/>
      <c r="AD41" s="1"/>
      <c r="AE41" s="1"/>
      <c r="AF41" s="1"/>
      <c r="AG41" s="1"/>
      <c r="AH41" s="1"/>
      <c r="AI41" s="1"/>
    </row>
    <row r="42" spans="2:35" hidden="1">
      <c r="B42" s="1" t="s">
        <v>34</v>
      </c>
      <c r="C42" s="1"/>
      <c r="D42" s="30"/>
      <c r="E42" s="83" t="s">
        <v>50</v>
      </c>
      <c r="F42" s="32">
        <f>SUBTOTAL(109,tblSponsor[[Estimated ]])</f>
        <v>0</v>
      </c>
      <c r="G42" s="32">
        <f>SUBTOTAL(109,tblSponsor[[Actual ]])</f>
        <v>0</v>
      </c>
      <c r="H42" s="26">
        <f>SUM(H37:H41)</f>
        <v>1</v>
      </c>
      <c r="I42" s="26">
        <f>SUM(I37:I41)</f>
        <v>0</v>
      </c>
      <c r="J42" s="41"/>
      <c r="K42" s="41"/>
      <c r="L42" s="41"/>
      <c r="M42" s="41"/>
      <c r="N42" s="41"/>
      <c r="O42" s="41"/>
      <c r="P42" s="41"/>
      <c r="Q42" s="41"/>
      <c r="R42" s="41">
        <f>SUM(R37:R41)</f>
        <v>1</v>
      </c>
      <c r="S42" s="41"/>
      <c r="T42" s="41"/>
      <c r="U42" s="41"/>
      <c r="V42" s="41"/>
      <c r="W42" s="41"/>
      <c r="X42" s="41"/>
      <c r="Y42" s="44"/>
      <c r="Z42" s="1"/>
      <c r="AA42" s="1"/>
      <c r="AB42" s="1"/>
      <c r="AC42" s="1"/>
      <c r="AD42" s="1"/>
      <c r="AE42" s="1"/>
      <c r="AF42" s="1"/>
      <c r="AG42" s="1"/>
      <c r="AH42" s="1"/>
      <c r="AI42" s="1"/>
    </row>
    <row r="43" spans="2:35">
      <c r="B43" s="1"/>
      <c r="C43" s="1"/>
      <c r="D43" s="30"/>
      <c r="E43" s="1"/>
      <c r="F43" s="1"/>
      <c r="G43" s="1"/>
      <c r="H43" s="40"/>
      <c r="I43" s="40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</row>
    <row r="44" spans="2:35" ht="27">
      <c r="B44" s="87"/>
      <c r="C44" s="87"/>
      <c r="D44" s="33">
        <f>DASHBOARD!B43</f>
        <v>0</v>
      </c>
      <c r="E44" s="113"/>
      <c r="F44" s="85"/>
      <c r="G44" s="86"/>
      <c r="H44" s="34"/>
      <c r="I44" s="34"/>
      <c r="J44" s="186" t="s">
        <v>51</v>
      </c>
      <c r="K44" s="187"/>
      <c r="L44" s="186" t="s">
        <v>52</v>
      </c>
      <c r="M44" s="187"/>
      <c r="N44" s="186" t="s">
        <v>53</v>
      </c>
      <c r="O44" s="187"/>
      <c r="P44" s="186" t="s">
        <v>8</v>
      </c>
      <c r="Q44" s="187"/>
      <c r="R44" s="186" t="s">
        <v>54</v>
      </c>
      <c r="S44" s="187"/>
      <c r="T44" s="186" t="s">
        <v>55</v>
      </c>
      <c r="U44" s="187"/>
      <c r="V44" s="186" t="s">
        <v>56</v>
      </c>
      <c r="W44" s="187"/>
      <c r="X44" s="188" t="s">
        <v>57</v>
      </c>
      <c r="Y44" s="189"/>
      <c r="Z44" s="186" t="s">
        <v>58</v>
      </c>
      <c r="AA44" s="187"/>
      <c r="AB44" s="186" t="s">
        <v>14</v>
      </c>
      <c r="AC44" s="187"/>
      <c r="AD44" s="1"/>
      <c r="AE44" s="1"/>
      <c r="AF44" s="1"/>
      <c r="AG44" s="1"/>
      <c r="AH44" s="1"/>
      <c r="AI44" s="1"/>
    </row>
    <row r="45" spans="2:35" ht="27">
      <c r="B45" s="90"/>
      <c r="C45" s="90"/>
      <c r="D45" s="89" t="s">
        <v>59</v>
      </c>
      <c r="E45" s="114"/>
      <c r="F45" s="57">
        <f>SUM(F63:F66)+SUM(F70:F73)+SUM(F56:F59)+SUM(F117:F127)+SUM(F95:F99)+SUM(F106:F113)+SUM(F77:F91)+SUM(F49:F52)+SUM(F131:F133)</f>
        <v>0</v>
      </c>
      <c r="G45" s="57">
        <f>SUM(G63:G66)+SUM(G70:G73)+SUM(G56:G59)+SUM(G117:G127)+SUM(G95:G99)+SUM(G106:G113)+SUM(G78:G91)+SUM(G49:G52)+SUM(G131:G133)</f>
        <v>0</v>
      </c>
      <c r="H45" s="88"/>
      <c r="I45" s="58"/>
      <c r="J45" s="59"/>
      <c r="K45" s="60"/>
      <c r="L45" s="59"/>
      <c r="M45" s="60"/>
      <c r="N45" s="59"/>
      <c r="O45" s="60"/>
      <c r="P45" s="59"/>
      <c r="Q45" s="60"/>
      <c r="R45" s="59"/>
      <c r="S45" s="60"/>
      <c r="T45" s="59"/>
      <c r="U45" s="60"/>
      <c r="V45" s="59"/>
      <c r="W45" s="60"/>
      <c r="X45" s="181" t="s">
        <v>60</v>
      </c>
      <c r="Y45" s="182"/>
      <c r="Z45" s="59"/>
      <c r="AA45" s="60"/>
      <c r="AB45" s="59"/>
      <c r="AC45" s="60"/>
      <c r="AD45" s="88"/>
      <c r="AE45" s="1"/>
      <c r="AF45" s="1"/>
      <c r="AG45" s="1"/>
      <c r="AH45" s="1"/>
      <c r="AI45" s="1"/>
    </row>
    <row r="46" spans="2:35" ht="16.5">
      <c r="B46" s="93"/>
      <c r="C46" s="93"/>
      <c r="D46" s="61"/>
      <c r="E46" s="115" t="s">
        <v>61</v>
      </c>
      <c r="F46" s="91" t="s">
        <v>62</v>
      </c>
      <c r="G46" s="92" t="s">
        <v>4</v>
      </c>
      <c r="H46" s="88"/>
      <c r="I46" s="58"/>
      <c r="J46" s="59"/>
      <c r="K46" s="60"/>
      <c r="L46" s="59"/>
      <c r="M46" s="60"/>
      <c r="N46" s="59"/>
      <c r="O46" s="60"/>
      <c r="P46" s="59"/>
      <c r="Q46" s="60"/>
      <c r="R46" s="59"/>
      <c r="S46" s="60"/>
      <c r="T46" s="59"/>
      <c r="U46" s="60"/>
      <c r="V46" s="59"/>
      <c r="W46" s="60"/>
      <c r="X46" s="135"/>
      <c r="Y46" s="136"/>
      <c r="Z46" s="59"/>
      <c r="AA46" s="60"/>
      <c r="AB46" s="59"/>
      <c r="AC46" s="60"/>
      <c r="AD46" s="88"/>
      <c r="AE46" s="1"/>
      <c r="AF46" s="1"/>
      <c r="AG46" s="1"/>
      <c r="AH46" s="1"/>
      <c r="AI46" s="1"/>
    </row>
    <row r="47" spans="2:35" ht="13.5" customHeight="1">
      <c r="B47" s="94"/>
      <c r="C47" s="94"/>
      <c r="D47" s="1"/>
      <c r="E47" s="62">
        <f>E53+E60+E67+E74+E92+E100+E114+E128+E134</f>
        <v>0</v>
      </c>
      <c r="F47" s="62">
        <f>F53+F60+F67+F74+F92+F100+F114+F128+F134</f>
        <v>0</v>
      </c>
      <c r="G47" s="154">
        <f>+G53+G60+G67+G74+G92+G100+G115+G114+G128</f>
        <v>0</v>
      </c>
      <c r="H47" s="183" t="s">
        <v>23</v>
      </c>
      <c r="I47" s="183"/>
      <c r="J47" s="179">
        <f>+J5</f>
        <v>0</v>
      </c>
      <c r="K47" s="180"/>
      <c r="L47" s="179">
        <f t="shared" ref="L47" si="16">+L5</f>
        <v>0</v>
      </c>
      <c r="M47" s="180"/>
      <c r="N47" s="179">
        <f t="shared" ref="N47" si="17">+N5</f>
        <v>0</v>
      </c>
      <c r="O47" s="180"/>
      <c r="P47" s="179">
        <f t="shared" ref="P47" si="18">+P5</f>
        <v>0</v>
      </c>
      <c r="Q47" s="180"/>
      <c r="R47" s="179">
        <f t="shared" ref="R47" si="19">+R5</f>
        <v>0</v>
      </c>
      <c r="S47" s="180"/>
      <c r="T47" s="179">
        <f t="shared" ref="T47" si="20">+T5</f>
        <v>0</v>
      </c>
      <c r="U47" s="180"/>
      <c r="V47" s="179">
        <f t="shared" ref="V47" si="21">+V5</f>
        <v>0</v>
      </c>
      <c r="W47" s="180"/>
      <c r="X47" s="184">
        <v>45809</v>
      </c>
      <c r="Y47" s="185"/>
      <c r="Z47" s="179">
        <v>45839</v>
      </c>
      <c r="AA47" s="180"/>
      <c r="AB47" s="179">
        <v>45870</v>
      </c>
      <c r="AC47" s="180"/>
      <c r="AD47" s="1"/>
      <c r="AE47" s="1"/>
      <c r="AF47" s="1"/>
      <c r="AG47" s="1"/>
      <c r="AH47" s="1"/>
      <c r="AI47" s="1"/>
    </row>
    <row r="48" spans="2:35" ht="13.5" customHeight="1">
      <c r="B48" s="63" t="s">
        <v>63</v>
      </c>
      <c r="C48" s="63"/>
      <c r="D48" s="95" t="s">
        <v>64</v>
      </c>
      <c r="E48" s="96" t="s">
        <v>3</v>
      </c>
      <c r="F48" s="96" t="s">
        <v>62</v>
      </c>
      <c r="G48" s="97" t="s">
        <v>4</v>
      </c>
      <c r="H48" s="64">
        <f>H53+H67+H74+H92+H60+H128+H114+H100+H134</f>
        <v>0</v>
      </c>
      <c r="I48" s="64">
        <f t="shared" ref="I48:AC48" si="22">I53+I67+I92+I60+I128+I114+I100+I134</f>
        <v>0</v>
      </c>
      <c r="J48" s="64">
        <f t="shared" si="22"/>
        <v>0</v>
      </c>
      <c r="K48" s="64">
        <f t="shared" si="22"/>
        <v>0</v>
      </c>
      <c r="L48" s="64">
        <f t="shared" si="22"/>
        <v>0</v>
      </c>
      <c r="M48" s="64">
        <f t="shared" si="22"/>
        <v>0</v>
      </c>
      <c r="N48" s="64">
        <f t="shared" si="22"/>
        <v>0</v>
      </c>
      <c r="O48" s="64">
        <f t="shared" si="22"/>
        <v>0</v>
      </c>
      <c r="P48" s="64">
        <f t="shared" si="22"/>
        <v>0</v>
      </c>
      <c r="Q48" s="64">
        <f t="shared" si="22"/>
        <v>0</v>
      </c>
      <c r="R48" s="64">
        <f t="shared" si="22"/>
        <v>0</v>
      </c>
      <c r="S48" s="64">
        <f t="shared" si="22"/>
        <v>0</v>
      </c>
      <c r="T48" s="64">
        <f t="shared" si="22"/>
        <v>0</v>
      </c>
      <c r="U48" s="64">
        <f t="shared" si="22"/>
        <v>0</v>
      </c>
      <c r="V48" s="64">
        <f t="shared" si="22"/>
        <v>0</v>
      </c>
      <c r="W48" s="64">
        <f t="shared" si="22"/>
        <v>0</v>
      </c>
      <c r="X48" s="64">
        <f t="shared" si="22"/>
        <v>0</v>
      </c>
      <c r="Y48" s="64">
        <f t="shared" si="22"/>
        <v>0</v>
      </c>
      <c r="Z48" s="64">
        <f t="shared" si="22"/>
        <v>0</v>
      </c>
      <c r="AA48" s="64">
        <f t="shared" si="22"/>
        <v>0</v>
      </c>
      <c r="AB48" s="64">
        <f t="shared" si="22"/>
        <v>0</v>
      </c>
      <c r="AC48" s="64">
        <f t="shared" si="22"/>
        <v>0</v>
      </c>
      <c r="AD48" s="1"/>
      <c r="AE48" s="1"/>
      <c r="AF48" s="1"/>
      <c r="AG48" s="1"/>
      <c r="AH48" s="1"/>
      <c r="AI48" s="1"/>
    </row>
    <row r="49" spans="2:35" ht="13.5" customHeight="1">
      <c r="B49" s="74" t="s">
        <v>65</v>
      </c>
      <c r="C49" s="127"/>
      <c r="D49" s="71" t="s">
        <v>66</v>
      </c>
      <c r="E49" s="29">
        <v>0</v>
      </c>
      <c r="F49" s="29">
        <v>0</v>
      </c>
      <c r="G49" s="124">
        <f t="shared" ref="G49:G51" si="23">I49</f>
        <v>0</v>
      </c>
      <c r="H49" s="81">
        <f>SUM(J49+L49+N49+P49+R49+T49+V49+X49+Z49+AB49)</f>
        <v>0</v>
      </c>
      <c r="I49" s="81">
        <f>SUM(K49+M49+O49+Q49+S49+U49+W49+Y49+AA49+AC49)</f>
        <v>0</v>
      </c>
      <c r="J49" s="82"/>
      <c r="K49" s="82"/>
      <c r="L49" s="82">
        <v>0</v>
      </c>
      <c r="M49" s="82">
        <v>0</v>
      </c>
      <c r="N49" s="82"/>
      <c r="O49" s="82"/>
      <c r="P49" s="82">
        <v>0</v>
      </c>
      <c r="Q49" s="82"/>
      <c r="R49" s="82"/>
      <c r="S49" s="82"/>
      <c r="T49" s="82"/>
      <c r="U49" s="82">
        <v>0</v>
      </c>
      <c r="V49" s="82"/>
      <c r="W49" s="82">
        <v>0</v>
      </c>
      <c r="X49" s="82"/>
      <c r="Y49" s="82"/>
      <c r="Z49" s="82"/>
      <c r="AA49" s="82"/>
      <c r="AB49" s="82"/>
      <c r="AC49" s="82"/>
      <c r="AD49" s="1"/>
      <c r="AE49" s="1"/>
      <c r="AF49" s="1"/>
      <c r="AG49" s="1"/>
      <c r="AH49" s="1"/>
      <c r="AI49" s="1"/>
    </row>
    <row r="50" spans="2:35" ht="13.5" customHeight="1">
      <c r="B50" s="74" t="s">
        <v>67</v>
      </c>
      <c r="C50" s="127"/>
      <c r="D50" s="71" t="s">
        <v>68</v>
      </c>
      <c r="E50" s="29">
        <f t="shared" ref="E50:E52" si="24">H50</f>
        <v>0</v>
      </c>
      <c r="F50" s="29">
        <v>0</v>
      </c>
      <c r="G50" s="124">
        <f t="shared" si="23"/>
        <v>0</v>
      </c>
      <c r="H50" s="81">
        <f t="shared" ref="H50:I52" si="25">SUM(J50+L50+N50+P50+R50+T50+V50+X50+Z50+AB50)</f>
        <v>0</v>
      </c>
      <c r="I50" s="81">
        <f t="shared" ref="I50:I52" si="26">SUM(K50+M50+O50+Q50+S50+U50+W50+Y50+AA50+AC50)</f>
        <v>0</v>
      </c>
      <c r="J50" s="82"/>
      <c r="K50" s="82">
        <v>0</v>
      </c>
      <c r="L50" s="82">
        <v>0</v>
      </c>
      <c r="M50" s="82">
        <v>0</v>
      </c>
      <c r="N50" s="82"/>
      <c r="O50" s="82">
        <v>0</v>
      </c>
      <c r="P50" s="82">
        <v>0</v>
      </c>
      <c r="Q50" s="82"/>
      <c r="R50" s="82"/>
      <c r="S50" s="82"/>
      <c r="T50" s="82"/>
      <c r="U50" s="82">
        <v>0</v>
      </c>
      <c r="V50" s="82"/>
      <c r="W50" s="82">
        <v>0</v>
      </c>
      <c r="X50" s="82"/>
      <c r="Y50" s="82"/>
      <c r="Z50" s="82"/>
      <c r="AA50" s="82"/>
      <c r="AB50" s="82"/>
      <c r="AC50" s="82"/>
      <c r="AD50" s="1"/>
      <c r="AE50" s="1"/>
      <c r="AF50" s="1"/>
      <c r="AG50" s="1"/>
      <c r="AH50" s="1"/>
      <c r="AI50" s="1"/>
    </row>
    <row r="51" spans="2:35" ht="13.5" customHeight="1">
      <c r="B51" s="74" t="s">
        <v>69</v>
      </c>
      <c r="C51" s="127"/>
      <c r="D51" s="71" t="s">
        <v>70</v>
      </c>
      <c r="E51" s="29">
        <f t="shared" si="24"/>
        <v>0</v>
      </c>
      <c r="F51" s="29">
        <v>0</v>
      </c>
      <c r="G51" s="98">
        <f t="shared" si="23"/>
        <v>0</v>
      </c>
      <c r="H51" s="81">
        <f t="shared" si="25"/>
        <v>0</v>
      </c>
      <c r="I51" s="81">
        <f t="shared" si="26"/>
        <v>0</v>
      </c>
      <c r="J51" s="82">
        <v>0</v>
      </c>
      <c r="K51" s="82">
        <v>0</v>
      </c>
      <c r="L51" s="82">
        <v>0</v>
      </c>
      <c r="M51" s="82">
        <v>0</v>
      </c>
      <c r="N51" s="82">
        <v>0</v>
      </c>
      <c r="O51" s="82">
        <v>0</v>
      </c>
      <c r="P51" s="82">
        <v>0</v>
      </c>
      <c r="Q51" s="82"/>
      <c r="R51" s="82"/>
      <c r="S51" s="82">
        <v>0</v>
      </c>
      <c r="T51" s="82">
        <v>0</v>
      </c>
      <c r="U51" s="82">
        <v>0</v>
      </c>
      <c r="V51" s="82"/>
      <c r="W51" s="82"/>
      <c r="X51" s="82"/>
      <c r="Y51" s="82"/>
      <c r="Z51" s="82"/>
      <c r="AA51" s="82"/>
      <c r="AB51" s="82"/>
      <c r="AC51" s="82"/>
      <c r="AD51" s="1"/>
      <c r="AE51" s="1"/>
      <c r="AF51" s="1"/>
      <c r="AG51" s="1"/>
      <c r="AH51" s="1"/>
      <c r="AI51" s="1"/>
    </row>
    <row r="52" spans="2:35" ht="13.5" customHeight="1">
      <c r="B52" s="74" t="s">
        <v>71</v>
      </c>
      <c r="C52" s="127"/>
      <c r="D52" s="71" t="s">
        <v>72</v>
      </c>
      <c r="E52" s="29">
        <f t="shared" si="24"/>
        <v>0</v>
      </c>
      <c r="F52" s="29">
        <v>0</v>
      </c>
      <c r="G52" s="110">
        <f>I52</f>
        <v>0</v>
      </c>
      <c r="H52" s="81">
        <f t="shared" si="25"/>
        <v>0</v>
      </c>
      <c r="I52" s="81">
        <f t="shared" si="26"/>
        <v>0</v>
      </c>
      <c r="J52" s="82"/>
      <c r="K52" s="82">
        <v>0</v>
      </c>
      <c r="L52" s="82">
        <v>0</v>
      </c>
      <c r="M52" s="82">
        <v>0</v>
      </c>
      <c r="N52" s="82"/>
      <c r="O52" s="82">
        <v>0</v>
      </c>
      <c r="P52" s="82">
        <v>0</v>
      </c>
      <c r="Q52" s="82"/>
      <c r="R52" s="82"/>
      <c r="S52" s="82">
        <v>0</v>
      </c>
      <c r="T52" s="82"/>
      <c r="U52" s="82"/>
      <c r="V52" s="82"/>
      <c r="W52" s="82"/>
      <c r="X52" s="82"/>
      <c r="Y52" s="82"/>
      <c r="Z52" s="82"/>
      <c r="AA52" s="82"/>
      <c r="AB52" s="82"/>
      <c r="AC52" s="82"/>
      <c r="AD52" s="1"/>
      <c r="AE52" s="1"/>
      <c r="AF52" s="1"/>
      <c r="AG52" s="1"/>
      <c r="AH52" s="1"/>
      <c r="AI52" s="1"/>
    </row>
    <row r="53" spans="2:35" ht="13.5" customHeight="1">
      <c r="B53" s="99"/>
      <c r="C53" s="99"/>
      <c r="D53" s="65" t="s">
        <v>34</v>
      </c>
      <c r="E53" s="66">
        <f>SUBTOTAL(109,$C$6:$C$9)</f>
        <v>0</v>
      </c>
      <c r="F53" s="66">
        <f>SUM(F49:F52)</f>
        <v>0</v>
      </c>
      <c r="G53" s="67">
        <f>SUM(G49:G52)</f>
        <v>0</v>
      </c>
      <c r="H53" s="100">
        <f t="shared" ref="H53:AC53" si="27">SUM(H49:H52)</f>
        <v>0</v>
      </c>
      <c r="I53" s="101">
        <f t="shared" si="27"/>
        <v>0</v>
      </c>
      <c r="J53" s="102">
        <f t="shared" si="27"/>
        <v>0</v>
      </c>
      <c r="K53" s="102">
        <f t="shared" si="27"/>
        <v>0</v>
      </c>
      <c r="L53" s="102">
        <f t="shared" si="27"/>
        <v>0</v>
      </c>
      <c r="M53" s="102">
        <f t="shared" si="27"/>
        <v>0</v>
      </c>
      <c r="N53" s="102">
        <f t="shared" si="27"/>
        <v>0</v>
      </c>
      <c r="O53" s="102">
        <f t="shared" si="27"/>
        <v>0</v>
      </c>
      <c r="P53" s="102">
        <f t="shared" si="27"/>
        <v>0</v>
      </c>
      <c r="Q53" s="102">
        <f t="shared" si="27"/>
        <v>0</v>
      </c>
      <c r="R53" s="103">
        <f t="shared" si="27"/>
        <v>0</v>
      </c>
      <c r="S53" s="103">
        <f t="shared" si="27"/>
        <v>0</v>
      </c>
      <c r="T53" s="102">
        <f t="shared" si="27"/>
        <v>0</v>
      </c>
      <c r="U53" s="102">
        <f t="shared" si="27"/>
        <v>0</v>
      </c>
      <c r="V53" s="102">
        <f t="shared" si="27"/>
        <v>0</v>
      </c>
      <c r="W53" s="102">
        <f t="shared" si="27"/>
        <v>0</v>
      </c>
      <c r="X53" s="102">
        <f t="shared" si="27"/>
        <v>0</v>
      </c>
      <c r="Y53" s="102">
        <f t="shared" si="27"/>
        <v>0</v>
      </c>
      <c r="Z53" s="102">
        <f t="shared" si="27"/>
        <v>0</v>
      </c>
      <c r="AA53" s="102">
        <f t="shared" si="27"/>
        <v>0</v>
      </c>
      <c r="AB53" s="102">
        <f t="shared" si="27"/>
        <v>0</v>
      </c>
      <c r="AC53" s="102">
        <f t="shared" si="27"/>
        <v>0</v>
      </c>
      <c r="AD53" s="1"/>
      <c r="AE53" s="1"/>
      <c r="AF53" s="1"/>
      <c r="AG53" s="1"/>
      <c r="AH53" s="1"/>
      <c r="AI53" s="1"/>
    </row>
    <row r="54" spans="2:35" ht="13.5" customHeight="1">
      <c r="B54" s="105"/>
      <c r="C54" s="105"/>
      <c r="D54" s="1"/>
      <c r="E54" s="116"/>
      <c r="F54" s="104"/>
      <c r="G54" s="104"/>
      <c r="H54" s="99"/>
      <c r="I54" s="106"/>
      <c r="J54" s="106"/>
      <c r="K54" s="106"/>
      <c r="L54" s="106"/>
      <c r="M54" s="106"/>
      <c r="N54" s="106"/>
      <c r="O54" s="106"/>
      <c r="P54" s="106"/>
      <c r="Q54" s="106"/>
      <c r="R54" s="106"/>
      <c r="S54" s="106"/>
      <c r="T54" s="106"/>
      <c r="U54" s="106"/>
      <c r="V54" s="106"/>
      <c r="W54" s="106"/>
      <c r="X54" s="106"/>
      <c r="Y54" s="106"/>
      <c r="Z54" s="106"/>
      <c r="AA54" s="106"/>
      <c r="AB54" s="106"/>
      <c r="AC54" s="106"/>
      <c r="AD54" s="1"/>
      <c r="AE54" s="1"/>
      <c r="AF54" s="1"/>
      <c r="AG54" s="1"/>
      <c r="AH54" s="1"/>
      <c r="AI54" s="1"/>
    </row>
    <row r="55" spans="2:35" ht="13.5" customHeight="1">
      <c r="B55" s="63" t="s">
        <v>63</v>
      </c>
      <c r="C55" s="63"/>
      <c r="D55" s="95" t="s">
        <v>73</v>
      </c>
      <c r="E55" s="96" t="s">
        <v>3</v>
      </c>
      <c r="F55" s="96" t="s">
        <v>62</v>
      </c>
      <c r="G55" s="97" t="s">
        <v>4</v>
      </c>
      <c r="H55" s="106"/>
      <c r="I55" s="106"/>
      <c r="J55" s="106"/>
      <c r="K55" s="106"/>
      <c r="L55" s="106"/>
      <c r="M55" s="106"/>
      <c r="N55" s="106"/>
      <c r="O55" s="106"/>
      <c r="P55" s="106"/>
      <c r="Q55" s="106"/>
      <c r="R55" s="106"/>
      <c r="S55" s="106"/>
      <c r="T55" s="106"/>
      <c r="U55" s="106"/>
      <c r="V55" s="106"/>
      <c r="W55" s="106"/>
      <c r="X55" s="106"/>
      <c r="Y55" s="106"/>
      <c r="Z55" s="106"/>
      <c r="AA55" s="106"/>
      <c r="AB55" s="106"/>
      <c r="AC55" s="106"/>
      <c r="AD55" s="1"/>
      <c r="AE55" s="1"/>
      <c r="AF55" s="1"/>
      <c r="AG55" s="1"/>
      <c r="AH55" s="1"/>
      <c r="AI55" s="1"/>
    </row>
    <row r="56" spans="2:35" ht="13.5" customHeight="1">
      <c r="B56" s="74"/>
      <c r="C56" s="127"/>
      <c r="D56" s="71" t="s">
        <v>74</v>
      </c>
      <c r="E56" s="29">
        <v>0</v>
      </c>
      <c r="F56" s="29">
        <f>(1.68*G5)/100</f>
        <v>0</v>
      </c>
      <c r="G56" s="124">
        <f t="shared" ref="G56:G59" si="28">I56</f>
        <v>0</v>
      </c>
      <c r="H56" s="81">
        <f t="shared" ref="H56:I66" si="29">SUM(J56+L56+N56+P56+R56+T56+V56+X56+Z56+AB56)</f>
        <v>0</v>
      </c>
      <c r="I56" s="81">
        <f>+tblTicketSales[[#Totals],[Actual ]]*1.68%</f>
        <v>0</v>
      </c>
      <c r="J56" s="82"/>
      <c r="K56" s="82"/>
      <c r="L56" s="82"/>
      <c r="M56" s="82"/>
      <c r="N56" s="82"/>
      <c r="O56" s="82"/>
      <c r="P56" s="82"/>
      <c r="Q56" s="82"/>
      <c r="R56" s="82"/>
      <c r="S56" s="82"/>
      <c r="T56" s="82"/>
      <c r="U56" s="82"/>
      <c r="V56" s="82"/>
      <c r="W56" s="82"/>
      <c r="X56" s="82">
        <v>0</v>
      </c>
      <c r="Y56" s="82">
        <f>tblTicketSales[[#Totals],[Actual ]]*0.015</f>
        <v>0</v>
      </c>
      <c r="Z56" s="82"/>
      <c r="AA56" s="82"/>
      <c r="AB56" s="82"/>
      <c r="AC56" s="82"/>
      <c r="AD56" s="1"/>
      <c r="AE56" s="1"/>
      <c r="AF56" s="1"/>
      <c r="AG56" s="1"/>
      <c r="AH56" s="1"/>
      <c r="AI56" s="1"/>
    </row>
    <row r="57" spans="2:35" ht="13.5" customHeight="1">
      <c r="B57" s="74"/>
      <c r="C57" s="127"/>
      <c r="D57" s="71" t="s">
        <v>75</v>
      </c>
      <c r="E57" s="29">
        <v>0</v>
      </c>
      <c r="F57" s="29">
        <f>6*D5</f>
        <v>0</v>
      </c>
      <c r="G57" s="124">
        <f t="shared" si="28"/>
        <v>0</v>
      </c>
      <c r="H57" s="81">
        <f t="shared" si="29"/>
        <v>0</v>
      </c>
      <c r="I57" s="81">
        <f>+tblTicketSales[[#Totals],[Actual ]]*1.68%</f>
        <v>0</v>
      </c>
      <c r="J57" s="82"/>
      <c r="K57" s="82"/>
      <c r="L57" s="82"/>
      <c r="M57" s="82"/>
      <c r="N57" s="82"/>
      <c r="O57" s="82"/>
      <c r="P57" s="82"/>
      <c r="Q57" s="82"/>
      <c r="R57" s="82"/>
      <c r="S57" s="82"/>
      <c r="T57" s="82"/>
      <c r="U57" s="82"/>
      <c r="V57" s="82">
        <v>0</v>
      </c>
      <c r="W57" s="82"/>
      <c r="X57" s="82"/>
      <c r="Y57" s="82"/>
      <c r="Z57" s="82"/>
      <c r="AA57" s="82"/>
      <c r="AB57" s="82"/>
      <c r="AC57" s="82"/>
      <c r="AD57" s="1"/>
      <c r="AE57" s="1"/>
      <c r="AF57" s="1"/>
      <c r="AG57" s="1"/>
      <c r="AH57" s="1"/>
      <c r="AI57" s="1"/>
    </row>
    <row r="58" spans="2:35" ht="13.5" customHeight="1">
      <c r="B58" s="74"/>
      <c r="C58" s="127"/>
      <c r="D58" s="71" t="s">
        <v>76</v>
      </c>
      <c r="E58" s="29">
        <v>0</v>
      </c>
      <c r="F58" s="29">
        <v>0</v>
      </c>
      <c r="G58" s="124">
        <f t="shared" si="28"/>
        <v>0</v>
      </c>
      <c r="H58" s="81"/>
      <c r="I58" s="81">
        <f>+tblTicketSales[[#Totals],[Actual ]]*1.68%</f>
        <v>0</v>
      </c>
      <c r="J58" s="82"/>
      <c r="K58" s="82"/>
      <c r="L58" s="82"/>
      <c r="M58" s="82"/>
      <c r="N58" s="82"/>
      <c r="O58" s="82"/>
      <c r="P58" s="82"/>
      <c r="Q58" s="82"/>
      <c r="R58" s="82"/>
      <c r="S58" s="82"/>
      <c r="T58" s="82"/>
      <c r="U58" s="82"/>
      <c r="V58" s="82"/>
      <c r="W58" s="82"/>
      <c r="X58" s="82"/>
      <c r="Y58" s="82"/>
      <c r="Z58" s="82"/>
      <c r="AA58" s="82"/>
      <c r="AB58" s="82"/>
      <c r="AC58" s="82"/>
      <c r="AD58" s="1"/>
      <c r="AE58" s="1"/>
      <c r="AF58" s="1"/>
      <c r="AG58" s="1"/>
      <c r="AH58" s="1"/>
      <c r="AI58" s="1"/>
    </row>
    <row r="59" spans="2:35" ht="13.5" customHeight="1">
      <c r="B59" s="74"/>
      <c r="C59" s="127"/>
      <c r="D59" s="71" t="s">
        <v>77</v>
      </c>
      <c r="E59" s="29">
        <v>0</v>
      </c>
      <c r="F59" s="29">
        <v>0</v>
      </c>
      <c r="G59" s="124">
        <f t="shared" si="28"/>
        <v>0</v>
      </c>
      <c r="H59" s="81">
        <f t="shared" si="29"/>
        <v>0</v>
      </c>
      <c r="I59" s="81">
        <f>+tblTicketSales[[#Totals],[Actual ]]*1.68%</f>
        <v>0</v>
      </c>
      <c r="J59" s="82"/>
      <c r="K59" s="82"/>
      <c r="L59" s="82"/>
      <c r="M59" s="82"/>
      <c r="N59" s="82"/>
      <c r="O59" s="82"/>
      <c r="P59" s="82"/>
      <c r="Q59" s="82"/>
      <c r="R59" s="82"/>
      <c r="S59" s="82"/>
      <c r="T59" s="82"/>
      <c r="U59" s="82"/>
      <c r="V59" s="82">
        <v>0</v>
      </c>
      <c r="W59" s="82"/>
      <c r="X59" s="82"/>
      <c r="Y59" s="82"/>
      <c r="Z59" s="82"/>
      <c r="AA59" s="82"/>
      <c r="AB59" s="82"/>
      <c r="AC59" s="82"/>
      <c r="AD59" s="1"/>
      <c r="AE59" s="1"/>
      <c r="AF59" s="1"/>
      <c r="AG59" s="1"/>
      <c r="AH59" s="1"/>
      <c r="AI59" s="1"/>
    </row>
    <row r="60" spans="2:35" ht="13.5" customHeight="1">
      <c r="B60" s="99"/>
      <c r="C60" s="99"/>
      <c r="D60" s="65" t="s">
        <v>34</v>
      </c>
      <c r="E60" s="66">
        <f>SUM(E56:E59)</f>
        <v>0</v>
      </c>
      <c r="F60" s="66">
        <f>SUM(F56:F59)</f>
        <v>0</v>
      </c>
      <c r="G60" s="67">
        <f>SUM(G56:G59)</f>
        <v>0</v>
      </c>
      <c r="H60" s="100">
        <f t="shared" ref="H60:AC60" si="30">SUM(H56:H59)</f>
        <v>0</v>
      </c>
      <c r="I60" s="101">
        <f t="shared" si="30"/>
        <v>0</v>
      </c>
      <c r="J60" s="102">
        <f t="shared" si="30"/>
        <v>0</v>
      </c>
      <c r="K60" s="102">
        <f t="shared" si="30"/>
        <v>0</v>
      </c>
      <c r="L60" s="102">
        <f t="shared" si="30"/>
        <v>0</v>
      </c>
      <c r="M60" s="102">
        <f t="shared" si="30"/>
        <v>0</v>
      </c>
      <c r="N60" s="102">
        <f t="shared" si="30"/>
        <v>0</v>
      </c>
      <c r="O60" s="102">
        <f t="shared" si="30"/>
        <v>0</v>
      </c>
      <c r="P60" s="102">
        <f t="shared" si="30"/>
        <v>0</v>
      </c>
      <c r="Q60" s="102">
        <f t="shared" si="30"/>
        <v>0</v>
      </c>
      <c r="R60" s="102">
        <f t="shared" si="30"/>
        <v>0</v>
      </c>
      <c r="S60" s="102">
        <f t="shared" si="30"/>
        <v>0</v>
      </c>
      <c r="T60" s="102">
        <f t="shared" si="30"/>
        <v>0</v>
      </c>
      <c r="U60" s="102">
        <f t="shared" si="30"/>
        <v>0</v>
      </c>
      <c r="V60" s="102">
        <f t="shared" si="30"/>
        <v>0</v>
      </c>
      <c r="W60" s="102">
        <f t="shared" si="30"/>
        <v>0</v>
      </c>
      <c r="X60" s="102">
        <f t="shared" si="30"/>
        <v>0</v>
      </c>
      <c r="Y60" s="102">
        <f t="shared" si="30"/>
        <v>0</v>
      </c>
      <c r="Z60" s="102">
        <f t="shared" si="30"/>
        <v>0</v>
      </c>
      <c r="AA60" s="102">
        <f t="shared" si="30"/>
        <v>0</v>
      </c>
      <c r="AB60" s="102">
        <f t="shared" si="30"/>
        <v>0</v>
      </c>
      <c r="AC60" s="102">
        <f t="shared" si="30"/>
        <v>0</v>
      </c>
      <c r="AD60" s="1"/>
      <c r="AE60" s="1"/>
      <c r="AF60" s="1"/>
      <c r="AG60" s="1"/>
      <c r="AH60" s="1"/>
      <c r="AI60" s="1"/>
    </row>
    <row r="61" spans="2:35" ht="13.5" customHeight="1">
      <c r="B61" s="105"/>
      <c r="C61" s="105"/>
      <c r="D61" s="1"/>
      <c r="E61" s="117"/>
      <c r="F61" s="107"/>
      <c r="G61" s="107"/>
      <c r="H61" s="99"/>
      <c r="I61" s="106"/>
      <c r="J61" s="106"/>
      <c r="K61" s="106"/>
      <c r="L61" s="106"/>
      <c r="M61" s="106"/>
      <c r="N61" s="106"/>
      <c r="O61" s="106"/>
      <c r="P61" s="106"/>
      <c r="Q61" s="106"/>
      <c r="R61" s="106"/>
      <c r="S61" s="106"/>
      <c r="T61" s="106"/>
      <c r="U61" s="106"/>
      <c r="V61" s="106"/>
      <c r="W61" s="106"/>
      <c r="X61" s="106"/>
      <c r="Y61" s="106"/>
      <c r="Z61" s="106"/>
      <c r="AA61" s="106"/>
      <c r="AB61" s="106"/>
      <c r="AC61" s="106"/>
      <c r="AD61" s="1"/>
      <c r="AE61" s="1"/>
      <c r="AF61" s="1"/>
      <c r="AG61" s="1"/>
      <c r="AH61" s="1"/>
      <c r="AI61" s="1"/>
    </row>
    <row r="62" spans="2:35" ht="13.5" customHeight="1">
      <c r="B62" s="63" t="s">
        <v>63</v>
      </c>
      <c r="C62" s="63"/>
      <c r="D62" s="95" t="s">
        <v>78</v>
      </c>
      <c r="E62" s="96" t="s">
        <v>3</v>
      </c>
      <c r="F62" s="96" t="s">
        <v>62</v>
      </c>
      <c r="G62" s="97" t="s">
        <v>4</v>
      </c>
      <c r="H62" s="68"/>
      <c r="I62" s="68"/>
      <c r="J62" s="69"/>
      <c r="K62" s="69"/>
      <c r="L62" s="69"/>
      <c r="M62" s="69"/>
      <c r="N62" s="69"/>
      <c r="O62" s="69"/>
      <c r="P62" s="69"/>
      <c r="Q62" s="69"/>
      <c r="R62" s="69"/>
      <c r="S62" s="69"/>
      <c r="T62" s="69"/>
      <c r="U62" s="69"/>
      <c r="V62" s="69"/>
      <c r="W62" s="69"/>
      <c r="X62" s="69"/>
      <c r="Y62" s="69"/>
      <c r="Z62" s="69"/>
      <c r="AA62" s="69"/>
      <c r="AB62" s="69"/>
      <c r="AC62" s="69"/>
      <c r="AD62" s="1"/>
      <c r="AE62" s="1"/>
      <c r="AF62" s="1"/>
      <c r="AG62" s="1"/>
      <c r="AH62" s="1"/>
      <c r="AI62" s="1"/>
    </row>
    <row r="63" spans="2:35" ht="13.5" customHeight="1">
      <c r="B63" s="144"/>
      <c r="C63" s="128"/>
      <c r="D63" s="71" t="s">
        <v>79</v>
      </c>
      <c r="E63" s="118">
        <v>0</v>
      </c>
      <c r="F63" s="29">
        <v>0</v>
      </c>
      <c r="G63" s="98">
        <f>I63</f>
        <v>0</v>
      </c>
      <c r="H63" s="81">
        <f t="shared" si="29"/>
        <v>0</v>
      </c>
      <c r="I63" s="81">
        <f t="shared" si="29"/>
        <v>0</v>
      </c>
      <c r="J63" s="82"/>
      <c r="K63" s="82"/>
      <c r="L63" s="82"/>
      <c r="M63" s="82"/>
      <c r="N63" s="82"/>
      <c r="O63" s="82"/>
      <c r="P63" s="82"/>
      <c r="Q63" s="82"/>
      <c r="R63" s="82">
        <v>0</v>
      </c>
      <c r="S63" s="82"/>
      <c r="T63" s="82"/>
      <c r="U63" s="82"/>
      <c r="V63" s="82"/>
      <c r="W63" s="82"/>
      <c r="X63" s="82"/>
      <c r="Y63" s="82"/>
      <c r="Z63" s="82"/>
      <c r="AA63" s="82"/>
      <c r="AB63" s="82"/>
      <c r="AC63" s="82"/>
      <c r="AD63" s="1"/>
      <c r="AE63" s="1"/>
      <c r="AF63" s="1"/>
      <c r="AG63" s="1"/>
      <c r="AH63" s="1"/>
      <c r="AI63" s="1"/>
    </row>
    <row r="64" spans="2:35" ht="13.5" customHeight="1">
      <c r="B64" s="72"/>
      <c r="C64" s="128"/>
      <c r="D64" s="71" t="s">
        <v>80</v>
      </c>
      <c r="E64" s="118">
        <v>0</v>
      </c>
      <c r="F64" s="29">
        <v>0</v>
      </c>
      <c r="G64" s="98">
        <f t="shared" ref="G64:G65" si="31">I64</f>
        <v>0</v>
      </c>
      <c r="H64" s="81">
        <f t="shared" si="29"/>
        <v>0</v>
      </c>
      <c r="I64" s="81">
        <f t="shared" si="29"/>
        <v>0</v>
      </c>
      <c r="J64" s="82"/>
      <c r="K64" s="82"/>
      <c r="L64" s="82"/>
      <c r="M64" s="82"/>
      <c r="N64" s="82"/>
      <c r="O64" s="82"/>
      <c r="P64" s="82"/>
      <c r="Q64" s="82"/>
      <c r="R64" s="82"/>
      <c r="S64" s="82"/>
      <c r="T64" s="82"/>
      <c r="U64" s="82"/>
      <c r="V64" s="108"/>
      <c r="W64" s="82"/>
      <c r="X64" s="82"/>
      <c r="Y64" s="82"/>
      <c r="Z64" s="82"/>
      <c r="AA64" s="82"/>
      <c r="AB64" s="82"/>
      <c r="AC64" s="82"/>
      <c r="AD64" s="1"/>
      <c r="AE64" s="1"/>
      <c r="AF64" s="1"/>
      <c r="AG64" s="1"/>
      <c r="AH64" s="1"/>
      <c r="AI64" s="1"/>
    </row>
    <row r="65" spans="2:35" ht="13.5" customHeight="1">
      <c r="B65" s="72"/>
      <c r="C65" s="128"/>
      <c r="D65" s="71" t="s">
        <v>81</v>
      </c>
      <c r="E65" s="118">
        <v>0</v>
      </c>
      <c r="F65" s="29">
        <v>0</v>
      </c>
      <c r="G65" s="98">
        <f t="shared" si="31"/>
        <v>0</v>
      </c>
      <c r="H65" s="81">
        <f t="shared" si="29"/>
        <v>0</v>
      </c>
      <c r="I65" s="81">
        <f t="shared" si="29"/>
        <v>0</v>
      </c>
      <c r="J65" s="82"/>
      <c r="K65" s="82"/>
      <c r="L65" s="82"/>
      <c r="M65" s="82"/>
      <c r="N65" s="82"/>
      <c r="O65" s="82"/>
      <c r="P65" s="82"/>
      <c r="Q65" s="82"/>
      <c r="R65" s="82"/>
      <c r="S65" s="82"/>
      <c r="T65" s="82"/>
      <c r="U65" s="82"/>
      <c r="V65" s="82">
        <v>0</v>
      </c>
      <c r="W65" s="82"/>
      <c r="X65" s="82"/>
      <c r="Y65" s="82"/>
      <c r="Z65" s="82"/>
      <c r="AA65" s="82"/>
      <c r="AB65" s="82"/>
      <c r="AC65" s="82"/>
      <c r="AD65" s="1"/>
      <c r="AE65" s="1"/>
      <c r="AF65" s="1"/>
      <c r="AG65" s="1"/>
      <c r="AH65" s="1"/>
      <c r="AI65" s="1"/>
    </row>
    <row r="66" spans="2:35" ht="13.5" customHeight="1">
      <c r="B66" s="72"/>
      <c r="C66" s="128"/>
      <c r="D66" s="71" t="s">
        <v>82</v>
      </c>
      <c r="E66" s="118">
        <v>0</v>
      </c>
      <c r="F66" s="29">
        <v>0</v>
      </c>
      <c r="G66" s="98"/>
      <c r="H66" s="81">
        <f t="shared" si="29"/>
        <v>0</v>
      </c>
      <c r="I66" s="81">
        <f t="shared" si="29"/>
        <v>0</v>
      </c>
      <c r="J66" s="82"/>
      <c r="K66" s="82"/>
      <c r="L66" s="82"/>
      <c r="M66" s="82"/>
      <c r="N66" s="82"/>
      <c r="O66" s="82"/>
      <c r="P66" s="82"/>
      <c r="Q66" s="82"/>
      <c r="R66" s="82"/>
      <c r="S66" s="82"/>
      <c r="T66" s="82"/>
      <c r="U66" s="82"/>
      <c r="V66" s="82"/>
      <c r="W66" s="82"/>
      <c r="X66" s="82"/>
      <c r="Y66" s="82"/>
      <c r="Z66" s="82"/>
      <c r="AA66" s="82"/>
      <c r="AB66" s="82"/>
      <c r="AC66" s="82"/>
      <c r="AD66" s="1"/>
      <c r="AE66" s="1"/>
      <c r="AF66" s="1"/>
      <c r="AG66" s="1"/>
      <c r="AH66" s="1"/>
      <c r="AI66" s="1"/>
    </row>
    <row r="67" spans="2:35" ht="13.5" customHeight="1">
      <c r="B67" s="99"/>
      <c r="C67" s="99"/>
      <c r="D67" s="65" t="s">
        <v>34</v>
      </c>
      <c r="E67" s="66">
        <f>SUM(E63:E66)</f>
        <v>0</v>
      </c>
      <c r="F67" s="66">
        <f>SUM(F63:F66)</f>
        <v>0</v>
      </c>
      <c r="G67" s="70">
        <f>SUM(G63:G66)</f>
        <v>0</v>
      </c>
      <c r="H67" s="100">
        <f t="shared" ref="H67:AC67" si="32">SUM(H63:H66)</f>
        <v>0</v>
      </c>
      <c r="I67" s="101">
        <f t="shared" si="32"/>
        <v>0</v>
      </c>
      <c r="J67" s="102">
        <f t="shared" si="32"/>
        <v>0</v>
      </c>
      <c r="K67" s="102">
        <f t="shared" si="32"/>
        <v>0</v>
      </c>
      <c r="L67" s="102">
        <f t="shared" si="32"/>
        <v>0</v>
      </c>
      <c r="M67" s="102">
        <f t="shared" si="32"/>
        <v>0</v>
      </c>
      <c r="N67" s="102">
        <f t="shared" si="32"/>
        <v>0</v>
      </c>
      <c r="O67" s="102">
        <f t="shared" si="32"/>
        <v>0</v>
      </c>
      <c r="P67" s="102">
        <f t="shared" si="32"/>
        <v>0</v>
      </c>
      <c r="Q67" s="102">
        <f t="shared" si="32"/>
        <v>0</v>
      </c>
      <c r="R67" s="102">
        <f t="shared" si="32"/>
        <v>0</v>
      </c>
      <c r="S67" s="102">
        <f t="shared" si="32"/>
        <v>0</v>
      </c>
      <c r="T67" s="102">
        <f t="shared" si="32"/>
        <v>0</v>
      </c>
      <c r="U67" s="102">
        <f t="shared" si="32"/>
        <v>0</v>
      </c>
      <c r="V67" s="102">
        <f t="shared" si="32"/>
        <v>0</v>
      </c>
      <c r="W67" s="102">
        <f t="shared" si="32"/>
        <v>0</v>
      </c>
      <c r="X67" s="102">
        <f t="shared" si="32"/>
        <v>0</v>
      </c>
      <c r="Y67" s="102">
        <f t="shared" si="32"/>
        <v>0</v>
      </c>
      <c r="Z67" s="102">
        <f t="shared" si="32"/>
        <v>0</v>
      </c>
      <c r="AA67" s="102">
        <f t="shared" si="32"/>
        <v>0</v>
      </c>
      <c r="AB67" s="102">
        <f t="shared" si="32"/>
        <v>0</v>
      </c>
      <c r="AC67" s="102">
        <f t="shared" si="32"/>
        <v>0</v>
      </c>
      <c r="AD67" s="1"/>
      <c r="AE67" s="1"/>
      <c r="AF67" s="1"/>
      <c r="AG67" s="1"/>
      <c r="AH67" s="1"/>
      <c r="AI67" s="1"/>
    </row>
    <row r="68" spans="2:35" ht="11.25" customHeight="1">
      <c r="B68" s="99"/>
      <c r="C68" s="99"/>
      <c r="D68" s="1"/>
      <c r="E68" s="116"/>
      <c r="F68" s="104"/>
      <c r="G68" s="109"/>
      <c r="H68" s="106"/>
      <c r="I68" s="106"/>
      <c r="J68" s="106"/>
      <c r="K68" s="106"/>
      <c r="L68" s="106"/>
      <c r="M68" s="106"/>
      <c r="N68" s="106"/>
      <c r="O68" s="106"/>
      <c r="P68" s="106"/>
      <c r="Q68" s="106"/>
      <c r="R68" s="106"/>
      <c r="S68" s="106"/>
      <c r="T68" s="106"/>
      <c r="U68" s="106"/>
      <c r="V68" s="106"/>
      <c r="W68" s="106"/>
      <c r="X68" s="106"/>
      <c r="Y68" s="106"/>
      <c r="Z68" s="106"/>
      <c r="AA68" s="106"/>
      <c r="AB68" s="106"/>
      <c r="AC68" s="106"/>
      <c r="AD68" s="1"/>
      <c r="AE68" s="1"/>
      <c r="AF68" s="1"/>
      <c r="AG68" s="1"/>
      <c r="AH68" s="1"/>
      <c r="AI68" s="1"/>
    </row>
    <row r="69" spans="2:35" ht="11.25" customHeight="1">
      <c r="B69" s="63" t="s">
        <v>63</v>
      </c>
      <c r="C69" s="63"/>
      <c r="D69" s="95" t="s">
        <v>83</v>
      </c>
      <c r="E69" s="96" t="s">
        <v>3</v>
      </c>
      <c r="F69" s="96" t="s">
        <v>62</v>
      </c>
      <c r="G69" s="97" t="s">
        <v>4</v>
      </c>
      <c r="H69" s="68"/>
      <c r="I69" s="68"/>
      <c r="J69" s="69"/>
      <c r="K69" s="69"/>
      <c r="L69" s="69"/>
      <c r="M69" s="69"/>
      <c r="N69" s="69"/>
      <c r="O69" s="69"/>
      <c r="P69" s="69"/>
      <c r="Q69" s="69"/>
      <c r="R69" s="69"/>
      <c r="S69" s="69"/>
      <c r="T69" s="69"/>
      <c r="U69" s="69"/>
      <c r="V69" s="69"/>
      <c r="W69" s="69"/>
      <c r="X69" s="69"/>
      <c r="Y69" s="69"/>
      <c r="Z69" s="69"/>
      <c r="AA69" s="69"/>
      <c r="AB69" s="69"/>
      <c r="AC69" s="69"/>
      <c r="AD69" s="1"/>
      <c r="AE69" s="1"/>
      <c r="AF69" s="1"/>
      <c r="AG69" s="1"/>
      <c r="AH69" s="1"/>
      <c r="AI69" s="1"/>
    </row>
    <row r="70" spans="2:35" ht="11.25" customHeight="1">
      <c r="B70" s="152"/>
      <c r="C70" s="128"/>
      <c r="D70" s="71" t="s">
        <v>79</v>
      </c>
      <c r="E70" s="118">
        <v>0</v>
      </c>
      <c r="F70" s="29">
        <v>0</v>
      </c>
      <c r="G70" s="110">
        <f t="shared" ref="G70:G73" si="33">I70</f>
        <v>0</v>
      </c>
      <c r="H70" s="81">
        <f t="shared" ref="H70:I73" si="34">SUM(J70+L70+N70+P70+R70+T70+V70+X70+Z70+AB70)</f>
        <v>0</v>
      </c>
      <c r="I70" s="81">
        <f t="shared" si="34"/>
        <v>0</v>
      </c>
      <c r="J70" s="82"/>
      <c r="K70" s="82"/>
      <c r="L70" s="82"/>
      <c r="M70" s="82"/>
      <c r="N70" s="82"/>
      <c r="O70" s="82"/>
      <c r="P70" s="82"/>
      <c r="Q70" s="82"/>
      <c r="R70" s="82"/>
      <c r="S70" s="82"/>
      <c r="T70" s="82">
        <v>0</v>
      </c>
      <c r="U70" s="82"/>
      <c r="V70" s="82"/>
      <c r="W70" s="82"/>
      <c r="X70" s="82">
        <v>0</v>
      </c>
      <c r="Y70" s="82"/>
      <c r="Z70" s="82"/>
      <c r="AA70" s="82"/>
      <c r="AB70" s="82"/>
      <c r="AC70" s="82"/>
      <c r="AD70" s="1"/>
      <c r="AE70" s="1"/>
      <c r="AF70" s="1"/>
      <c r="AG70" s="1"/>
      <c r="AH70" s="1"/>
      <c r="AI70" s="1"/>
    </row>
    <row r="71" spans="2:35" ht="11.25" customHeight="1">
      <c r="B71" s="72"/>
      <c r="C71" s="128"/>
      <c r="D71" s="71" t="s">
        <v>84</v>
      </c>
      <c r="E71" s="118">
        <v>0</v>
      </c>
      <c r="F71" s="29"/>
      <c r="G71" s="110">
        <f t="shared" si="33"/>
        <v>0</v>
      </c>
      <c r="H71" s="81">
        <f t="shared" si="34"/>
        <v>0</v>
      </c>
      <c r="I71" s="81">
        <f t="shared" si="34"/>
        <v>0</v>
      </c>
      <c r="J71" s="82"/>
      <c r="K71" s="82"/>
      <c r="L71" s="82"/>
      <c r="M71" s="82"/>
      <c r="N71" s="82"/>
      <c r="O71" s="82"/>
      <c r="P71" s="82"/>
      <c r="Q71" s="82"/>
      <c r="R71" s="82"/>
      <c r="S71" s="82"/>
      <c r="T71" s="82"/>
      <c r="U71" s="82"/>
      <c r="V71" s="108"/>
      <c r="W71" s="82"/>
      <c r="X71" s="82"/>
      <c r="Y71" s="82"/>
      <c r="Z71" s="82"/>
      <c r="AA71" s="82"/>
      <c r="AB71" s="82"/>
      <c r="AC71" s="82"/>
      <c r="AD71" s="1"/>
      <c r="AE71" s="1"/>
      <c r="AF71" s="1"/>
      <c r="AG71" s="1"/>
      <c r="AH71" s="1"/>
      <c r="AI71" s="1"/>
    </row>
    <row r="72" spans="2:35" ht="11.25" customHeight="1">
      <c r="B72" s="72"/>
      <c r="C72" s="128"/>
      <c r="D72" s="71"/>
      <c r="E72" s="118">
        <v>0</v>
      </c>
      <c r="F72" s="29"/>
      <c r="G72" s="110"/>
      <c r="H72" s="81">
        <f t="shared" si="34"/>
        <v>0</v>
      </c>
      <c r="I72" s="81">
        <f t="shared" si="34"/>
        <v>0</v>
      </c>
      <c r="J72" s="82"/>
      <c r="K72" s="82"/>
      <c r="L72" s="82"/>
      <c r="M72" s="82"/>
      <c r="N72" s="82"/>
      <c r="O72" s="82"/>
      <c r="P72" s="82"/>
      <c r="Q72" s="82"/>
      <c r="R72" s="82"/>
      <c r="S72" s="82"/>
      <c r="T72" s="82"/>
      <c r="U72" s="82"/>
      <c r="V72" s="108"/>
      <c r="W72" s="82"/>
      <c r="X72" s="82"/>
      <c r="Y72" s="82"/>
      <c r="Z72" s="82"/>
      <c r="AA72" s="82"/>
      <c r="AB72" s="82"/>
      <c r="AC72" s="82"/>
      <c r="AD72" s="1"/>
      <c r="AE72" s="1"/>
      <c r="AF72" s="1"/>
      <c r="AG72" s="1"/>
      <c r="AH72" s="1"/>
      <c r="AI72" s="1"/>
    </row>
    <row r="73" spans="2:35" ht="11.25" customHeight="1">
      <c r="B73" s="72"/>
      <c r="C73" s="128"/>
      <c r="D73" s="71" t="s">
        <v>85</v>
      </c>
      <c r="E73" s="118">
        <v>0</v>
      </c>
      <c r="F73" s="29"/>
      <c r="G73" s="110">
        <f t="shared" si="33"/>
        <v>0</v>
      </c>
      <c r="H73" s="81">
        <f t="shared" si="34"/>
        <v>0</v>
      </c>
      <c r="I73" s="81">
        <f t="shared" si="34"/>
        <v>0</v>
      </c>
      <c r="J73" s="82"/>
      <c r="K73" s="82"/>
      <c r="L73" s="82"/>
      <c r="M73" s="82"/>
      <c r="N73" s="82"/>
      <c r="O73" s="82"/>
      <c r="P73" s="82"/>
      <c r="Q73" s="82"/>
      <c r="R73" s="82"/>
      <c r="S73" s="82"/>
      <c r="T73" s="82"/>
      <c r="U73" s="82"/>
      <c r="V73" s="82"/>
      <c r="W73" s="82"/>
      <c r="X73" s="82"/>
      <c r="Y73" s="82"/>
      <c r="Z73" s="82"/>
      <c r="AA73" s="82"/>
      <c r="AB73" s="82"/>
      <c r="AC73" s="82"/>
      <c r="AD73" s="1"/>
      <c r="AE73" s="1"/>
      <c r="AF73" s="1"/>
      <c r="AG73" s="1"/>
      <c r="AH73" s="1"/>
      <c r="AI73" s="1"/>
    </row>
    <row r="74" spans="2:35" ht="11.25" customHeight="1">
      <c r="B74" s="99"/>
      <c r="C74" s="99"/>
      <c r="D74" s="65" t="s">
        <v>34</v>
      </c>
      <c r="E74" s="66">
        <f>SUBTOTAL(109,$C$26:$C$29)</f>
        <v>0</v>
      </c>
      <c r="F74" s="66">
        <f>SUM(F70:F73)</f>
        <v>0</v>
      </c>
      <c r="G74" s="67">
        <f>SUM(G70:G73)</f>
        <v>0</v>
      </c>
      <c r="H74" s="100">
        <f t="shared" ref="H74:AC74" si="35">SUM(H70:H73)</f>
        <v>0</v>
      </c>
      <c r="I74" s="101">
        <f t="shared" si="35"/>
        <v>0</v>
      </c>
      <c r="J74" s="102">
        <f t="shared" si="35"/>
        <v>0</v>
      </c>
      <c r="K74" s="102">
        <f t="shared" si="35"/>
        <v>0</v>
      </c>
      <c r="L74" s="102">
        <f t="shared" si="35"/>
        <v>0</v>
      </c>
      <c r="M74" s="102">
        <f t="shared" si="35"/>
        <v>0</v>
      </c>
      <c r="N74" s="102">
        <f t="shared" si="35"/>
        <v>0</v>
      </c>
      <c r="O74" s="102">
        <f t="shared" si="35"/>
        <v>0</v>
      </c>
      <c r="P74" s="102">
        <f t="shared" si="35"/>
        <v>0</v>
      </c>
      <c r="Q74" s="102">
        <f t="shared" si="35"/>
        <v>0</v>
      </c>
      <c r="R74" s="102">
        <f t="shared" si="35"/>
        <v>0</v>
      </c>
      <c r="S74" s="102">
        <f t="shared" si="35"/>
        <v>0</v>
      </c>
      <c r="T74" s="102">
        <f t="shared" si="35"/>
        <v>0</v>
      </c>
      <c r="U74" s="102">
        <f t="shared" si="35"/>
        <v>0</v>
      </c>
      <c r="V74" s="102">
        <f t="shared" si="35"/>
        <v>0</v>
      </c>
      <c r="W74" s="102">
        <f t="shared" si="35"/>
        <v>0</v>
      </c>
      <c r="X74" s="102">
        <f t="shared" si="35"/>
        <v>0</v>
      </c>
      <c r="Y74" s="102">
        <f t="shared" si="35"/>
        <v>0</v>
      </c>
      <c r="Z74" s="102">
        <f t="shared" si="35"/>
        <v>0</v>
      </c>
      <c r="AA74" s="102">
        <f t="shared" si="35"/>
        <v>0</v>
      </c>
      <c r="AB74" s="102">
        <f t="shared" si="35"/>
        <v>0</v>
      </c>
      <c r="AC74" s="102">
        <f t="shared" si="35"/>
        <v>0</v>
      </c>
      <c r="AD74" s="1"/>
      <c r="AE74" s="1"/>
      <c r="AF74" s="1"/>
      <c r="AG74" s="1"/>
      <c r="AH74" s="1"/>
      <c r="AI74" s="1"/>
    </row>
    <row r="75" spans="2:35" ht="11.25" customHeight="1">
      <c r="B75" s="99"/>
      <c r="C75" s="99"/>
      <c r="D75" s="1"/>
      <c r="E75" s="116"/>
      <c r="F75" s="104"/>
      <c r="G75" s="109"/>
      <c r="H75" s="106"/>
      <c r="I75" s="106"/>
      <c r="J75" s="106"/>
      <c r="K75" s="106"/>
      <c r="L75" s="106"/>
      <c r="M75" s="106"/>
      <c r="N75" s="106"/>
      <c r="O75" s="106"/>
      <c r="P75" s="106"/>
      <c r="Q75" s="106"/>
      <c r="R75" s="106"/>
      <c r="S75" s="106"/>
      <c r="T75" s="106"/>
      <c r="U75" s="106"/>
      <c r="V75" s="106"/>
      <c r="W75" s="106"/>
      <c r="X75" s="106"/>
      <c r="Y75" s="106"/>
      <c r="Z75" s="106"/>
      <c r="AA75" s="106"/>
      <c r="AB75" s="106"/>
      <c r="AC75" s="106"/>
      <c r="AD75" s="1"/>
      <c r="AE75" s="1"/>
      <c r="AF75" s="1"/>
      <c r="AG75" s="1"/>
      <c r="AH75" s="1"/>
      <c r="AI75" s="1"/>
    </row>
    <row r="76" spans="2:35" ht="13.5" customHeight="1">
      <c r="B76" s="63" t="s">
        <v>63</v>
      </c>
      <c r="C76" s="63"/>
      <c r="D76" s="95" t="s">
        <v>86</v>
      </c>
      <c r="E76" s="96" t="s">
        <v>3</v>
      </c>
      <c r="F76" s="96" t="s">
        <v>62</v>
      </c>
      <c r="G76" s="97" t="s">
        <v>4</v>
      </c>
      <c r="H76" s="68"/>
      <c r="I76" s="68"/>
      <c r="J76" s="69"/>
      <c r="K76" s="69"/>
      <c r="L76" s="69"/>
      <c r="M76" s="69"/>
      <c r="N76" s="69"/>
      <c r="O76" s="69"/>
      <c r="P76" s="69"/>
      <c r="Q76" s="69"/>
      <c r="R76" s="69"/>
      <c r="S76" s="69"/>
      <c r="T76" s="69"/>
      <c r="U76" s="69"/>
      <c r="V76" s="69"/>
      <c r="W76" s="69"/>
      <c r="X76" s="69"/>
      <c r="Y76" s="69"/>
      <c r="Z76" s="69"/>
      <c r="AA76" s="69"/>
      <c r="AB76" s="69"/>
      <c r="AC76" s="69"/>
      <c r="AD76" s="1"/>
      <c r="AE76" s="1"/>
      <c r="AF76" s="1"/>
      <c r="AG76" s="1"/>
      <c r="AH76" s="1"/>
      <c r="AI76" s="1"/>
    </row>
    <row r="77" spans="2:35" ht="13.5" customHeight="1">
      <c r="B77" s="145"/>
      <c r="C77" s="145"/>
      <c r="D77" s="145" t="s">
        <v>87</v>
      </c>
      <c r="E77" s="118">
        <v>0</v>
      </c>
      <c r="F77" s="118">
        <v>0</v>
      </c>
      <c r="G77" s="118">
        <f>I77</f>
        <v>0</v>
      </c>
      <c r="H77" s="81">
        <f t="shared" ref="H77:I91" si="36">SUM(J77+L77+N77+P77+R77+T77+V77+X77+Z77+AB77)</f>
        <v>0</v>
      </c>
      <c r="I77" s="81">
        <f t="shared" si="36"/>
        <v>0</v>
      </c>
      <c r="J77" s="82"/>
      <c r="K77" s="82"/>
      <c r="L77" s="82"/>
      <c r="M77" s="82"/>
      <c r="N77" s="82"/>
      <c r="O77" s="82"/>
      <c r="P77" s="82"/>
      <c r="Q77" s="82"/>
      <c r="R77" s="82"/>
      <c r="S77" s="82"/>
      <c r="T77" s="82"/>
      <c r="U77" s="82"/>
      <c r="V77" s="82">
        <v>0</v>
      </c>
      <c r="W77" s="82"/>
      <c r="X77" s="82"/>
      <c r="Y77" s="82"/>
      <c r="Z77" s="82"/>
      <c r="AA77" s="82">
        <v>0</v>
      </c>
      <c r="AB77" s="82"/>
      <c r="AC77" s="82"/>
      <c r="AD77" s="1"/>
      <c r="AE77" s="1"/>
      <c r="AF77" s="1"/>
      <c r="AG77" s="1"/>
      <c r="AH77" s="1"/>
      <c r="AI77" s="1"/>
    </row>
    <row r="78" spans="2:35" ht="13.5" customHeight="1">
      <c r="B78" s="144"/>
      <c r="C78" s="127"/>
      <c r="D78" s="71" t="s">
        <v>88</v>
      </c>
      <c r="E78" s="118">
        <v>0</v>
      </c>
      <c r="F78" s="29">
        <v>0</v>
      </c>
      <c r="G78" s="118">
        <f t="shared" ref="G78:G91" si="37">I78</f>
        <v>0</v>
      </c>
      <c r="H78" s="81">
        <f t="shared" si="36"/>
        <v>0</v>
      </c>
      <c r="I78" s="81">
        <f t="shared" si="36"/>
        <v>0</v>
      </c>
      <c r="J78" s="82"/>
      <c r="K78" s="82"/>
      <c r="L78" s="82"/>
      <c r="M78" s="82"/>
      <c r="N78" s="82"/>
      <c r="O78" s="82"/>
      <c r="P78" s="82"/>
      <c r="Q78" s="82"/>
      <c r="R78" s="82"/>
      <c r="S78" s="82"/>
      <c r="T78" s="82"/>
      <c r="U78" s="82"/>
      <c r="V78" s="82">
        <v>0</v>
      </c>
      <c r="W78" s="82"/>
      <c r="X78" s="82"/>
      <c r="Y78" s="82"/>
      <c r="Z78" s="82"/>
      <c r="AA78" s="82">
        <v>0</v>
      </c>
      <c r="AB78" s="82"/>
      <c r="AC78" s="82"/>
      <c r="AD78" s="1"/>
      <c r="AE78" s="1"/>
      <c r="AF78" s="1"/>
      <c r="AG78" s="1"/>
      <c r="AH78" s="1"/>
      <c r="AI78" s="1"/>
    </row>
    <row r="79" spans="2:35" ht="13.5" customHeight="1">
      <c r="B79" s="144"/>
      <c r="C79" s="127"/>
      <c r="D79" s="71" t="s">
        <v>89</v>
      </c>
      <c r="E79" s="118">
        <v>0</v>
      </c>
      <c r="F79" s="29">
        <v>0</v>
      </c>
      <c r="G79" s="118">
        <f t="shared" si="37"/>
        <v>0</v>
      </c>
      <c r="H79" s="81"/>
      <c r="I79" s="81">
        <f t="shared" si="36"/>
        <v>0</v>
      </c>
      <c r="J79" s="82"/>
      <c r="K79" s="82"/>
      <c r="L79" s="82"/>
      <c r="M79" s="82"/>
      <c r="N79" s="82"/>
      <c r="O79" s="82"/>
      <c r="P79" s="82"/>
      <c r="Q79" s="82"/>
      <c r="R79" s="82"/>
      <c r="S79" s="82"/>
      <c r="T79" s="82"/>
      <c r="U79" s="82"/>
      <c r="V79" s="82"/>
      <c r="W79" s="82"/>
      <c r="X79" s="82"/>
      <c r="Y79" s="82"/>
      <c r="Z79" s="82"/>
      <c r="AA79" s="82"/>
      <c r="AB79" s="82"/>
      <c r="AC79" s="82"/>
      <c r="AD79" s="1"/>
      <c r="AE79" s="1"/>
      <c r="AF79" s="1"/>
      <c r="AG79" s="1"/>
      <c r="AH79" s="1"/>
      <c r="AI79" s="1"/>
    </row>
    <row r="80" spans="2:35" ht="13.5" customHeight="1">
      <c r="B80" s="145"/>
      <c r="C80" s="128"/>
      <c r="D80" s="71" t="s">
        <v>90</v>
      </c>
      <c r="E80" s="118">
        <v>0</v>
      </c>
      <c r="F80" s="29">
        <v>0</v>
      </c>
      <c r="G80" s="118">
        <f t="shared" si="37"/>
        <v>0</v>
      </c>
      <c r="H80" s="81">
        <f t="shared" si="36"/>
        <v>0</v>
      </c>
      <c r="I80" s="81">
        <f t="shared" si="36"/>
        <v>0</v>
      </c>
      <c r="J80" s="82"/>
      <c r="K80" s="82"/>
      <c r="L80" s="82"/>
      <c r="M80" s="82"/>
      <c r="N80" s="82"/>
      <c r="O80" s="82"/>
      <c r="P80" s="82"/>
      <c r="Q80" s="82"/>
      <c r="R80" s="82"/>
      <c r="S80" s="82"/>
      <c r="T80" s="82"/>
      <c r="U80" s="82"/>
      <c r="V80" s="82"/>
      <c r="W80" s="82"/>
      <c r="X80" s="82">
        <v>0</v>
      </c>
      <c r="Y80" s="82"/>
      <c r="Z80" s="82"/>
      <c r="AA80" s="82"/>
      <c r="AB80" s="82"/>
      <c r="AC80" s="82"/>
      <c r="AD80" s="1"/>
      <c r="AE80" s="1"/>
      <c r="AF80" s="1"/>
      <c r="AG80" s="1"/>
      <c r="AH80" s="1"/>
      <c r="AI80" s="1"/>
    </row>
    <row r="81" spans="2:35" ht="13.5" customHeight="1">
      <c r="B81" s="144"/>
      <c r="C81" s="128"/>
      <c r="D81" s="71" t="s">
        <v>79</v>
      </c>
      <c r="E81" s="118">
        <v>0</v>
      </c>
      <c r="F81" s="29">
        <v>0</v>
      </c>
      <c r="G81" s="118">
        <f t="shared" si="37"/>
        <v>0</v>
      </c>
      <c r="H81" s="81">
        <f t="shared" si="36"/>
        <v>0</v>
      </c>
      <c r="I81" s="81">
        <f t="shared" si="36"/>
        <v>0</v>
      </c>
      <c r="J81" s="82"/>
      <c r="K81" s="82"/>
      <c r="L81" s="82"/>
      <c r="M81" s="82"/>
      <c r="N81" s="82"/>
      <c r="O81" s="82"/>
      <c r="P81" s="82"/>
      <c r="Q81" s="82"/>
      <c r="R81" s="82"/>
      <c r="S81" s="82"/>
      <c r="T81" s="82"/>
      <c r="U81" s="82"/>
      <c r="V81" s="82"/>
      <c r="W81" s="82"/>
      <c r="X81" s="82">
        <v>0</v>
      </c>
      <c r="Y81" s="82"/>
      <c r="Z81" s="82"/>
      <c r="AA81" s="82"/>
      <c r="AB81" s="82"/>
      <c r="AC81" s="82"/>
      <c r="AD81" s="1"/>
      <c r="AE81" s="1"/>
      <c r="AF81" s="1"/>
      <c r="AG81" s="1"/>
      <c r="AH81" s="1"/>
      <c r="AI81" s="1"/>
    </row>
    <row r="82" spans="2:35" ht="13.5" customHeight="1">
      <c r="B82" s="72"/>
      <c r="C82" s="128"/>
      <c r="D82" s="71" t="s">
        <v>81</v>
      </c>
      <c r="E82" s="118">
        <v>0</v>
      </c>
      <c r="F82" s="29">
        <v>0</v>
      </c>
      <c r="G82" s="118">
        <f t="shared" si="37"/>
        <v>0</v>
      </c>
      <c r="H82" s="81">
        <f t="shared" si="36"/>
        <v>0</v>
      </c>
      <c r="I82" s="81">
        <f t="shared" si="36"/>
        <v>0</v>
      </c>
      <c r="J82" s="82"/>
      <c r="K82" s="82"/>
      <c r="L82" s="82"/>
      <c r="M82" s="82"/>
      <c r="N82" s="82"/>
      <c r="O82" s="82"/>
      <c r="P82" s="82"/>
      <c r="Q82" s="82"/>
      <c r="R82" s="82"/>
      <c r="S82" s="82"/>
      <c r="T82" s="82"/>
      <c r="U82" s="82"/>
      <c r="V82" s="82"/>
      <c r="W82" s="82"/>
      <c r="X82" s="82"/>
      <c r="Y82" s="82"/>
      <c r="Z82" s="82"/>
      <c r="AA82" s="82"/>
      <c r="AB82" s="82"/>
      <c r="AC82" s="82"/>
      <c r="AD82" s="1"/>
      <c r="AE82" s="1"/>
      <c r="AF82" s="1"/>
      <c r="AG82" s="1"/>
      <c r="AH82" s="1"/>
      <c r="AI82" s="1"/>
    </row>
    <row r="83" spans="2:35" ht="13.5" customHeight="1">
      <c r="B83" s="72"/>
      <c r="C83" s="128"/>
      <c r="D83" s="71" t="s">
        <v>91</v>
      </c>
      <c r="E83" s="118">
        <v>0</v>
      </c>
      <c r="F83" s="29">
        <v>0</v>
      </c>
      <c r="G83" s="118">
        <f t="shared" si="37"/>
        <v>0</v>
      </c>
      <c r="H83" s="81"/>
      <c r="I83" s="81">
        <f t="shared" si="36"/>
        <v>0</v>
      </c>
      <c r="J83" s="82"/>
      <c r="K83" s="82"/>
      <c r="L83" s="82"/>
      <c r="M83" s="82"/>
      <c r="N83" s="82"/>
      <c r="O83" s="82"/>
      <c r="P83" s="82"/>
      <c r="Q83" s="82"/>
      <c r="R83" s="82"/>
      <c r="S83" s="82"/>
      <c r="T83" s="82"/>
      <c r="U83" s="82"/>
      <c r="V83" s="82"/>
      <c r="W83" s="82"/>
      <c r="X83" s="82"/>
      <c r="Y83" s="82"/>
      <c r="Z83" s="82"/>
      <c r="AA83" s="82"/>
      <c r="AB83" s="82"/>
      <c r="AC83" s="82"/>
      <c r="AD83" s="1"/>
      <c r="AE83" s="1"/>
      <c r="AF83" s="1"/>
      <c r="AG83" s="1"/>
      <c r="AH83" s="1"/>
      <c r="AI83" s="1"/>
    </row>
    <row r="84" spans="2:35" ht="13.5" customHeight="1">
      <c r="B84" s="72"/>
      <c r="C84" s="128"/>
      <c r="D84" s="71" t="s">
        <v>92</v>
      </c>
      <c r="E84" s="118">
        <v>0</v>
      </c>
      <c r="F84" s="29">
        <v>0</v>
      </c>
      <c r="G84" s="118">
        <f t="shared" si="37"/>
        <v>0</v>
      </c>
      <c r="H84" s="81">
        <f t="shared" si="36"/>
        <v>0</v>
      </c>
      <c r="I84" s="81">
        <f t="shared" si="36"/>
        <v>0</v>
      </c>
      <c r="J84" s="82"/>
      <c r="K84" s="82"/>
      <c r="L84" s="82"/>
      <c r="M84" s="82"/>
      <c r="N84" s="82"/>
      <c r="O84" s="82"/>
      <c r="P84" s="82"/>
      <c r="Q84" s="82"/>
      <c r="R84" s="82"/>
      <c r="S84" s="82"/>
      <c r="T84" s="82"/>
      <c r="U84" s="82"/>
      <c r="V84" s="82"/>
      <c r="W84" s="82"/>
      <c r="X84" s="82">
        <v>0</v>
      </c>
      <c r="Y84" s="82"/>
      <c r="Z84" s="82"/>
      <c r="AA84" s="82"/>
      <c r="AB84" s="82"/>
      <c r="AC84" s="82"/>
      <c r="AD84" s="1"/>
      <c r="AE84" s="1"/>
      <c r="AF84" s="1"/>
      <c r="AG84" s="1"/>
      <c r="AH84" s="1"/>
      <c r="AI84" s="1"/>
    </row>
    <row r="85" spans="2:35" ht="13.5" customHeight="1">
      <c r="B85" s="72"/>
      <c r="C85" s="72"/>
      <c r="D85" s="72" t="s">
        <v>93</v>
      </c>
      <c r="E85" s="118">
        <v>0</v>
      </c>
      <c r="F85" s="29">
        <v>0</v>
      </c>
      <c r="G85" s="118">
        <f t="shared" si="37"/>
        <v>0</v>
      </c>
      <c r="H85" s="81">
        <f t="shared" si="36"/>
        <v>0</v>
      </c>
      <c r="I85" s="81">
        <f t="shared" si="36"/>
        <v>0</v>
      </c>
      <c r="J85" s="82"/>
      <c r="K85" s="82"/>
      <c r="L85" s="82"/>
      <c r="M85" s="82"/>
      <c r="N85" s="82"/>
      <c r="O85" s="82"/>
      <c r="P85" s="82"/>
      <c r="Q85" s="82"/>
      <c r="R85" s="82"/>
      <c r="S85" s="82"/>
      <c r="T85" s="82"/>
      <c r="U85" s="82"/>
      <c r="V85" s="82"/>
      <c r="W85" s="82"/>
      <c r="X85" s="82"/>
      <c r="Y85" s="82"/>
      <c r="Z85" s="82"/>
      <c r="AA85" s="82"/>
      <c r="AB85" s="82"/>
      <c r="AC85" s="82"/>
      <c r="AD85" s="1"/>
      <c r="AE85" s="1"/>
      <c r="AF85" s="1"/>
      <c r="AG85" s="1"/>
      <c r="AH85" s="1"/>
      <c r="AI85" s="1"/>
    </row>
    <row r="86" spans="2:35" ht="29.25" customHeight="1">
      <c r="B86" s="72"/>
      <c r="C86" s="72"/>
      <c r="D86" s="72" t="s">
        <v>94</v>
      </c>
      <c r="E86" s="118">
        <v>0</v>
      </c>
      <c r="F86" s="29">
        <v>0</v>
      </c>
      <c r="G86" s="118">
        <f t="shared" si="37"/>
        <v>0</v>
      </c>
      <c r="H86" s="81">
        <f t="shared" si="36"/>
        <v>0</v>
      </c>
      <c r="I86" s="81">
        <f t="shared" si="36"/>
        <v>0</v>
      </c>
      <c r="J86" s="82"/>
      <c r="K86" s="82"/>
      <c r="L86" s="82"/>
      <c r="M86" s="82"/>
      <c r="N86" s="82"/>
      <c r="O86" s="82"/>
      <c r="P86" s="82"/>
      <c r="Q86" s="82"/>
      <c r="R86" s="82"/>
      <c r="S86" s="82"/>
      <c r="T86" s="82"/>
      <c r="U86" s="82"/>
      <c r="V86" s="82"/>
      <c r="W86" s="82"/>
      <c r="X86" s="82"/>
      <c r="Y86" s="82"/>
      <c r="Z86" s="82"/>
      <c r="AA86" s="82"/>
      <c r="AB86" s="82"/>
      <c r="AC86" s="82"/>
      <c r="AD86" s="1"/>
      <c r="AE86" s="1"/>
      <c r="AF86" s="1"/>
      <c r="AG86" s="1"/>
      <c r="AH86" s="1"/>
      <c r="AI86" s="1"/>
    </row>
    <row r="87" spans="2:35" ht="27" customHeight="1">
      <c r="B87" s="144"/>
      <c r="C87" s="128"/>
      <c r="D87" s="138" t="s">
        <v>95</v>
      </c>
      <c r="E87" s="118">
        <v>0</v>
      </c>
      <c r="F87" s="29">
        <v>0</v>
      </c>
      <c r="G87" s="118">
        <f t="shared" si="37"/>
        <v>0</v>
      </c>
      <c r="H87" s="81">
        <f t="shared" si="36"/>
        <v>0</v>
      </c>
      <c r="I87" s="81">
        <f t="shared" si="36"/>
        <v>0</v>
      </c>
      <c r="J87" s="82"/>
      <c r="K87" s="82"/>
      <c r="L87" s="82"/>
      <c r="M87" s="82"/>
      <c r="N87" s="82"/>
      <c r="O87" s="82"/>
      <c r="P87" s="82"/>
      <c r="Q87" s="82"/>
      <c r="R87" s="82"/>
      <c r="S87" s="82"/>
      <c r="T87" s="82"/>
      <c r="U87" s="82"/>
      <c r="V87" s="82"/>
      <c r="W87" s="82"/>
      <c r="X87" s="82">
        <v>0</v>
      </c>
      <c r="Y87" s="82"/>
      <c r="Z87" s="82"/>
      <c r="AA87" s="82"/>
      <c r="AB87" s="82"/>
      <c r="AC87" s="82"/>
      <c r="AD87" s="1"/>
      <c r="AE87" s="1"/>
      <c r="AF87" s="1"/>
      <c r="AG87" s="1"/>
      <c r="AH87" s="1"/>
      <c r="AI87" s="1"/>
    </row>
    <row r="88" spans="2:35" ht="13.5" customHeight="1">
      <c r="B88" s="72"/>
      <c r="C88" s="128"/>
      <c r="D88" s="71" t="s">
        <v>80</v>
      </c>
      <c r="E88" s="118">
        <v>0</v>
      </c>
      <c r="F88" s="29">
        <v>0</v>
      </c>
      <c r="G88" s="118">
        <f t="shared" si="37"/>
        <v>0</v>
      </c>
      <c r="H88" s="81">
        <f t="shared" si="36"/>
        <v>0</v>
      </c>
      <c r="I88" s="81">
        <f t="shared" si="36"/>
        <v>0</v>
      </c>
      <c r="J88" s="82"/>
      <c r="K88" s="82"/>
      <c r="L88" s="82"/>
      <c r="M88" s="82"/>
      <c r="N88" s="82"/>
      <c r="O88" s="82"/>
      <c r="P88" s="82"/>
      <c r="Q88" s="82"/>
      <c r="R88" s="82"/>
      <c r="S88" s="82"/>
      <c r="T88" s="82"/>
      <c r="U88" s="82"/>
      <c r="V88" s="82"/>
      <c r="W88" s="82"/>
      <c r="X88" s="82"/>
      <c r="Y88" s="82"/>
      <c r="Z88" s="82">
        <v>0</v>
      </c>
      <c r="AA88" s="82"/>
      <c r="AB88" s="82"/>
      <c r="AC88" s="82"/>
      <c r="AD88" s="1"/>
      <c r="AE88" s="1"/>
      <c r="AF88" s="1"/>
      <c r="AG88" s="1"/>
      <c r="AH88" s="1"/>
      <c r="AI88" s="1"/>
    </row>
    <row r="89" spans="2:35" ht="32.25" customHeight="1">
      <c r="B89" s="144"/>
      <c r="C89" s="128"/>
      <c r="D89" s="71" t="s">
        <v>96</v>
      </c>
      <c r="E89" s="118">
        <v>0</v>
      </c>
      <c r="F89" s="29">
        <v>0</v>
      </c>
      <c r="G89" s="118">
        <f t="shared" si="37"/>
        <v>0</v>
      </c>
      <c r="H89" s="81">
        <f t="shared" si="36"/>
        <v>0</v>
      </c>
      <c r="I89" s="81">
        <f t="shared" si="36"/>
        <v>0</v>
      </c>
      <c r="J89" s="82"/>
      <c r="K89" s="82"/>
      <c r="L89" s="82"/>
      <c r="M89" s="82"/>
      <c r="N89" s="82"/>
      <c r="O89" s="82"/>
      <c r="P89" s="82"/>
      <c r="Q89" s="82"/>
      <c r="R89" s="82"/>
      <c r="S89" s="82"/>
      <c r="T89" s="82"/>
      <c r="U89" s="82"/>
      <c r="V89" s="82"/>
      <c r="W89" s="82"/>
      <c r="X89" s="82"/>
      <c r="Y89" s="82"/>
      <c r="Z89" s="82"/>
      <c r="AA89" s="82"/>
      <c r="AB89" s="82"/>
      <c r="AC89" s="82"/>
      <c r="AD89" s="1"/>
      <c r="AE89" s="1"/>
      <c r="AF89" s="1"/>
      <c r="AG89" s="1"/>
      <c r="AH89" s="1"/>
      <c r="AI89" s="1"/>
    </row>
    <row r="90" spans="2:35" ht="13.5" customHeight="1">
      <c r="B90" s="72"/>
      <c r="C90" s="128"/>
      <c r="D90" s="71" t="s">
        <v>97</v>
      </c>
      <c r="E90" s="118">
        <v>0</v>
      </c>
      <c r="F90" s="29">
        <v>0</v>
      </c>
      <c r="G90" s="118">
        <f t="shared" si="37"/>
        <v>0</v>
      </c>
      <c r="H90" s="81">
        <f t="shared" si="36"/>
        <v>0</v>
      </c>
      <c r="I90" s="81">
        <f t="shared" si="36"/>
        <v>0</v>
      </c>
      <c r="J90" s="82"/>
      <c r="K90" s="82"/>
      <c r="L90" s="82"/>
      <c r="M90" s="82"/>
      <c r="N90" s="82"/>
      <c r="O90" s="82"/>
      <c r="P90" s="82"/>
      <c r="Q90" s="82"/>
      <c r="R90" s="82"/>
      <c r="S90" s="82"/>
      <c r="T90" s="82"/>
      <c r="U90" s="82"/>
      <c r="V90" s="82"/>
      <c r="W90" s="82"/>
      <c r="X90" s="82">
        <v>0</v>
      </c>
      <c r="Y90" s="82"/>
      <c r="Z90" s="82"/>
      <c r="AA90" s="82"/>
      <c r="AB90" s="82"/>
      <c r="AC90" s="82"/>
      <c r="AD90" s="1"/>
      <c r="AE90" s="1"/>
      <c r="AF90" s="1"/>
      <c r="AG90" s="1"/>
      <c r="AH90" s="1"/>
      <c r="AI90" s="1"/>
    </row>
    <row r="91" spans="2:35" ht="31.5" customHeight="1">
      <c r="B91" s="144"/>
      <c r="C91" s="144"/>
      <c r="D91" s="144" t="s">
        <v>98</v>
      </c>
      <c r="E91" s="118">
        <v>0</v>
      </c>
      <c r="F91" s="29">
        <v>0</v>
      </c>
      <c r="G91" s="118">
        <f t="shared" si="37"/>
        <v>0</v>
      </c>
      <c r="H91" s="81">
        <f t="shared" si="36"/>
        <v>0</v>
      </c>
      <c r="I91" s="81">
        <f t="shared" si="36"/>
        <v>0</v>
      </c>
      <c r="J91" s="82"/>
      <c r="K91" s="82"/>
      <c r="L91" s="82"/>
      <c r="M91" s="82"/>
      <c r="N91" s="82"/>
      <c r="O91" s="82"/>
      <c r="P91" s="82"/>
      <c r="Q91" s="82"/>
      <c r="R91" s="82"/>
      <c r="S91" s="82"/>
      <c r="T91" s="82"/>
      <c r="U91" s="82"/>
      <c r="V91" s="82"/>
      <c r="W91" s="82"/>
      <c r="X91" s="82"/>
      <c r="Y91" s="82"/>
      <c r="Z91" s="82"/>
      <c r="AA91" s="82"/>
      <c r="AB91" s="82"/>
      <c r="AC91" s="82"/>
      <c r="AD91" s="1"/>
      <c r="AE91" s="1"/>
      <c r="AF91" s="1"/>
      <c r="AG91" s="1"/>
      <c r="AH91" s="1"/>
      <c r="AI91" s="1"/>
    </row>
    <row r="92" spans="2:35" ht="13.5" customHeight="1">
      <c r="B92" s="99"/>
      <c r="C92" s="99"/>
      <c r="D92" s="65" t="s">
        <v>34</v>
      </c>
      <c r="E92" s="66">
        <f>SUM(E77:E91)</f>
        <v>0</v>
      </c>
      <c r="F92" s="66">
        <f>SUM(F77:F91)</f>
        <v>0</v>
      </c>
      <c r="G92" s="66">
        <f>SUM(G77:G91)</f>
        <v>0</v>
      </c>
      <c r="H92" s="100">
        <f t="shared" ref="H92:AC92" si="38">SUM(H77:H91)</f>
        <v>0</v>
      </c>
      <c r="I92" s="101">
        <f t="shared" si="38"/>
        <v>0</v>
      </c>
      <c r="J92" s="102">
        <f t="shared" si="38"/>
        <v>0</v>
      </c>
      <c r="K92" s="102">
        <f t="shared" si="38"/>
        <v>0</v>
      </c>
      <c r="L92" s="102">
        <f t="shared" si="38"/>
        <v>0</v>
      </c>
      <c r="M92" s="102">
        <f t="shared" si="38"/>
        <v>0</v>
      </c>
      <c r="N92" s="102">
        <f t="shared" si="38"/>
        <v>0</v>
      </c>
      <c r="O92" s="102">
        <f t="shared" si="38"/>
        <v>0</v>
      </c>
      <c r="P92" s="102">
        <f t="shared" si="38"/>
        <v>0</v>
      </c>
      <c r="Q92" s="102">
        <f t="shared" si="38"/>
        <v>0</v>
      </c>
      <c r="R92" s="102">
        <f t="shared" si="38"/>
        <v>0</v>
      </c>
      <c r="S92" s="102">
        <f t="shared" si="38"/>
        <v>0</v>
      </c>
      <c r="T92" s="102">
        <f t="shared" si="38"/>
        <v>0</v>
      </c>
      <c r="U92" s="102">
        <f t="shared" si="38"/>
        <v>0</v>
      </c>
      <c r="V92" s="102">
        <f t="shared" si="38"/>
        <v>0</v>
      </c>
      <c r="W92" s="102">
        <f t="shared" si="38"/>
        <v>0</v>
      </c>
      <c r="X92" s="102">
        <f t="shared" si="38"/>
        <v>0</v>
      </c>
      <c r="Y92" s="102">
        <f t="shared" si="38"/>
        <v>0</v>
      </c>
      <c r="Z92" s="102">
        <f t="shared" si="38"/>
        <v>0</v>
      </c>
      <c r="AA92" s="102">
        <f t="shared" si="38"/>
        <v>0</v>
      </c>
      <c r="AB92" s="102">
        <f t="shared" si="38"/>
        <v>0</v>
      </c>
      <c r="AC92" s="102">
        <f t="shared" si="38"/>
        <v>0</v>
      </c>
      <c r="AD92" s="1"/>
      <c r="AE92" s="1"/>
      <c r="AF92" s="1"/>
      <c r="AG92" s="1"/>
      <c r="AH92" s="1"/>
      <c r="AI92" s="1"/>
    </row>
    <row r="93" spans="2:35" ht="13.5" customHeight="1">
      <c r="B93" s="99"/>
      <c r="C93" s="99"/>
      <c r="D93" s="1"/>
      <c r="E93" s="116"/>
      <c r="F93" s="104"/>
      <c r="G93" s="109"/>
      <c r="H93" s="106"/>
      <c r="I93" s="106"/>
      <c r="J93" s="106"/>
      <c r="K93" s="106"/>
      <c r="L93" s="106"/>
      <c r="M93" s="106"/>
      <c r="N93" s="106"/>
      <c r="O93" s="106"/>
      <c r="P93" s="106"/>
      <c r="Q93" s="106"/>
      <c r="R93" s="106"/>
      <c r="S93" s="106"/>
      <c r="T93" s="106"/>
      <c r="U93" s="106"/>
      <c r="V93" s="106"/>
      <c r="W93" s="106"/>
      <c r="X93" s="106"/>
      <c r="Y93" s="106"/>
      <c r="Z93" s="106"/>
      <c r="AA93" s="106"/>
      <c r="AB93" s="106"/>
      <c r="AC93" s="106"/>
      <c r="AD93" s="1"/>
      <c r="AE93" s="1"/>
      <c r="AF93" s="1"/>
      <c r="AG93" s="1"/>
      <c r="AH93" s="1"/>
      <c r="AI93" s="1"/>
    </row>
    <row r="94" spans="2:35" ht="13.5" customHeight="1">
      <c r="B94" s="63" t="s">
        <v>63</v>
      </c>
      <c r="C94" s="63"/>
      <c r="D94" s="95" t="s">
        <v>99</v>
      </c>
      <c r="E94" s="96" t="s">
        <v>3</v>
      </c>
      <c r="F94" s="96" t="s">
        <v>62</v>
      </c>
      <c r="G94" s="97" t="s">
        <v>4</v>
      </c>
      <c r="H94" s="106"/>
      <c r="I94" s="106"/>
      <c r="J94" s="106"/>
      <c r="K94" s="106"/>
      <c r="L94" s="106"/>
      <c r="M94" s="106"/>
      <c r="N94" s="106"/>
      <c r="O94" s="106"/>
      <c r="P94" s="106"/>
      <c r="Q94" s="106"/>
      <c r="R94" s="106"/>
      <c r="S94" s="106"/>
      <c r="T94" s="106"/>
      <c r="U94" s="106"/>
      <c r="V94" s="106"/>
      <c r="W94" s="106"/>
      <c r="X94" s="106"/>
      <c r="Y94" s="106"/>
      <c r="Z94" s="106"/>
      <c r="AA94" s="106"/>
      <c r="AB94" s="106"/>
      <c r="AC94" s="106"/>
      <c r="AD94" s="1"/>
      <c r="AE94" s="1"/>
      <c r="AF94" s="1"/>
      <c r="AG94" s="1"/>
      <c r="AH94" s="1"/>
      <c r="AI94" s="1"/>
    </row>
    <row r="95" spans="2:35" ht="13.5" customHeight="1">
      <c r="B95" s="74"/>
      <c r="C95" s="127"/>
      <c r="D95" s="71"/>
      <c r="E95" s="29">
        <v>0</v>
      </c>
      <c r="F95" s="29">
        <v>0</v>
      </c>
      <c r="G95" s="118">
        <f>I95</f>
        <v>0</v>
      </c>
      <c r="H95" s="81">
        <f t="shared" ref="H95:I99" si="39">SUM(J95+L95+N95+P95+R95+T95+V95+X95+Z95+AB95)</f>
        <v>0</v>
      </c>
      <c r="I95" s="81">
        <f t="shared" si="39"/>
        <v>0</v>
      </c>
      <c r="J95" s="82"/>
      <c r="K95" s="82"/>
      <c r="L95" s="82"/>
      <c r="M95" s="82"/>
      <c r="N95" s="82"/>
      <c r="O95" s="82"/>
      <c r="P95" s="82"/>
      <c r="Q95" s="82"/>
      <c r="R95" s="82"/>
      <c r="S95" s="82"/>
      <c r="T95" s="82"/>
      <c r="U95" s="82"/>
      <c r="V95" s="82"/>
      <c r="W95" s="82"/>
      <c r="X95" s="137"/>
      <c r="Y95" s="82"/>
      <c r="Z95" s="82"/>
      <c r="AA95" s="82"/>
      <c r="AB95" s="82"/>
      <c r="AC95" s="82"/>
      <c r="AD95" s="1"/>
      <c r="AE95" s="1"/>
      <c r="AF95" s="1"/>
      <c r="AG95" s="1"/>
      <c r="AH95" s="1"/>
      <c r="AI95" s="1"/>
    </row>
    <row r="96" spans="2:35" ht="13.5" customHeight="1">
      <c r="B96" s="74"/>
      <c r="C96" s="127"/>
      <c r="D96" s="71"/>
      <c r="E96" s="29">
        <v>0</v>
      </c>
      <c r="F96" s="29">
        <v>0</v>
      </c>
      <c r="G96" s="118">
        <f t="shared" ref="G96:G98" si="40">I96</f>
        <v>0</v>
      </c>
      <c r="H96" s="81">
        <f t="shared" si="39"/>
        <v>0</v>
      </c>
      <c r="I96" s="81">
        <f t="shared" si="39"/>
        <v>0</v>
      </c>
      <c r="J96" s="82"/>
      <c r="K96" s="82"/>
      <c r="L96" s="82"/>
      <c r="M96" s="82"/>
      <c r="N96" s="82"/>
      <c r="O96" s="82"/>
      <c r="P96" s="82"/>
      <c r="Q96" s="82"/>
      <c r="R96" s="82"/>
      <c r="S96" s="82"/>
      <c r="T96" s="82"/>
      <c r="U96" s="82"/>
      <c r="V96" s="82"/>
      <c r="W96" s="82"/>
      <c r="X96" s="137"/>
      <c r="Y96" s="82"/>
      <c r="Z96" s="82"/>
      <c r="AA96" s="82"/>
      <c r="AB96" s="82"/>
      <c r="AC96" s="82"/>
      <c r="AD96" s="1"/>
      <c r="AE96" s="1"/>
      <c r="AF96" s="1"/>
      <c r="AG96" s="1"/>
      <c r="AH96" s="1"/>
      <c r="AI96" s="1"/>
    </row>
    <row r="97" spans="2:35" ht="15.75" customHeight="1">
      <c r="B97" s="74"/>
      <c r="C97" s="127"/>
      <c r="D97" s="71"/>
      <c r="E97" s="29">
        <v>0</v>
      </c>
      <c r="F97" s="29">
        <v>0</v>
      </c>
      <c r="G97" s="118">
        <f t="shared" si="40"/>
        <v>0</v>
      </c>
      <c r="H97" s="81">
        <f t="shared" si="39"/>
        <v>0</v>
      </c>
      <c r="I97" s="81">
        <f t="shared" si="39"/>
        <v>0</v>
      </c>
      <c r="J97" s="82"/>
      <c r="K97" s="82"/>
      <c r="L97" s="82"/>
      <c r="M97" s="82"/>
      <c r="N97" s="82"/>
      <c r="O97" s="82"/>
      <c r="P97" s="82"/>
      <c r="Q97" s="82"/>
      <c r="R97" s="82"/>
      <c r="S97" s="82"/>
      <c r="T97" s="82"/>
      <c r="U97" s="82"/>
      <c r="V97" s="82"/>
      <c r="W97" s="82"/>
      <c r="X97" s="82"/>
      <c r="Y97" s="82"/>
      <c r="Z97" s="82"/>
      <c r="AA97" s="82"/>
      <c r="AB97" s="82"/>
      <c r="AC97" s="82"/>
      <c r="AD97" s="1"/>
      <c r="AE97" s="1"/>
      <c r="AF97" s="1"/>
      <c r="AG97" s="1"/>
      <c r="AH97" s="1"/>
      <c r="AI97" s="1"/>
    </row>
    <row r="98" spans="2:35" ht="29.25" customHeight="1">
      <c r="B98" s="144"/>
      <c r="C98" s="144"/>
      <c r="D98" s="144"/>
      <c r="E98" s="29">
        <v>0</v>
      </c>
      <c r="F98" s="29">
        <v>0</v>
      </c>
      <c r="G98" s="118">
        <f t="shared" si="40"/>
        <v>0</v>
      </c>
      <c r="H98" s="81">
        <f t="shared" si="39"/>
        <v>0</v>
      </c>
      <c r="I98" s="81">
        <f t="shared" si="39"/>
        <v>0</v>
      </c>
      <c r="J98" s="82"/>
      <c r="K98" s="82"/>
      <c r="L98" s="82"/>
      <c r="M98" s="82"/>
      <c r="N98" s="82"/>
      <c r="O98" s="82"/>
      <c r="P98" s="82"/>
      <c r="Q98" s="82"/>
      <c r="R98" s="82"/>
      <c r="S98" s="82"/>
      <c r="T98" s="82"/>
      <c r="U98" s="82"/>
      <c r="V98" s="82"/>
      <c r="W98" s="82"/>
      <c r="X98" s="82"/>
      <c r="Y98" s="111"/>
      <c r="Z98" s="82"/>
      <c r="AA98" s="82"/>
      <c r="AB98" s="82"/>
      <c r="AC98" s="82"/>
      <c r="AD98" s="1"/>
      <c r="AE98" s="1"/>
      <c r="AF98" s="1"/>
      <c r="AG98" s="1"/>
      <c r="AH98" s="1"/>
      <c r="AI98" s="1"/>
    </row>
    <row r="99" spans="2:35" ht="13.5" customHeight="1">
      <c r="B99" s="72"/>
      <c r="C99" s="128"/>
      <c r="D99" s="71"/>
      <c r="E99" s="29">
        <v>0</v>
      </c>
      <c r="F99" s="29">
        <v>0</v>
      </c>
      <c r="G99" s="110">
        <v>0</v>
      </c>
      <c r="H99" s="81">
        <f t="shared" si="39"/>
        <v>0</v>
      </c>
      <c r="I99" s="81">
        <f t="shared" si="39"/>
        <v>0</v>
      </c>
      <c r="J99" s="82"/>
      <c r="K99" s="82"/>
      <c r="L99" s="82"/>
      <c r="M99" s="82"/>
      <c r="N99" s="82"/>
      <c r="O99" s="82"/>
      <c r="P99" s="82"/>
      <c r="Q99" s="82"/>
      <c r="R99" s="82"/>
      <c r="S99" s="82"/>
      <c r="T99" s="82"/>
      <c r="U99" s="82"/>
      <c r="V99" s="82"/>
      <c r="W99" s="82"/>
      <c r="X99" s="82"/>
      <c r="Y99" s="111"/>
      <c r="Z99" s="82"/>
      <c r="AA99" s="82"/>
      <c r="AB99" s="82"/>
      <c r="AC99" s="82"/>
      <c r="AD99" s="1"/>
      <c r="AE99" s="1"/>
      <c r="AF99" s="1"/>
      <c r="AG99" s="1"/>
      <c r="AH99" s="1"/>
      <c r="AI99" s="1"/>
    </row>
    <row r="100" spans="2:35" ht="13.5" customHeight="1">
      <c r="B100" s="99"/>
      <c r="C100" s="99"/>
      <c r="D100" s="65" t="s">
        <v>34</v>
      </c>
      <c r="E100" s="66">
        <f t="shared" ref="E100:AC100" si="41">SUM(E95:E99)</f>
        <v>0</v>
      </c>
      <c r="F100" s="66">
        <f t="shared" si="41"/>
        <v>0</v>
      </c>
      <c r="G100" s="67">
        <f t="shared" si="41"/>
        <v>0</v>
      </c>
      <c r="H100" s="100">
        <f t="shared" si="41"/>
        <v>0</v>
      </c>
      <c r="I100" s="101">
        <f t="shared" si="41"/>
        <v>0</v>
      </c>
      <c r="J100" s="102">
        <f t="shared" si="41"/>
        <v>0</v>
      </c>
      <c r="K100" s="102">
        <f t="shared" si="41"/>
        <v>0</v>
      </c>
      <c r="L100" s="102">
        <f t="shared" si="41"/>
        <v>0</v>
      </c>
      <c r="M100" s="102">
        <f t="shared" si="41"/>
        <v>0</v>
      </c>
      <c r="N100" s="102">
        <f t="shared" si="41"/>
        <v>0</v>
      </c>
      <c r="O100" s="102">
        <f t="shared" si="41"/>
        <v>0</v>
      </c>
      <c r="P100" s="102">
        <f t="shared" si="41"/>
        <v>0</v>
      </c>
      <c r="Q100" s="102">
        <f t="shared" si="41"/>
        <v>0</v>
      </c>
      <c r="R100" s="102">
        <f t="shared" si="41"/>
        <v>0</v>
      </c>
      <c r="S100" s="102">
        <f t="shared" si="41"/>
        <v>0</v>
      </c>
      <c r="T100" s="102">
        <f t="shared" si="41"/>
        <v>0</v>
      </c>
      <c r="U100" s="102">
        <f t="shared" si="41"/>
        <v>0</v>
      </c>
      <c r="V100" s="102">
        <f t="shared" si="41"/>
        <v>0</v>
      </c>
      <c r="W100" s="102">
        <f t="shared" si="41"/>
        <v>0</v>
      </c>
      <c r="X100" s="102">
        <f t="shared" si="41"/>
        <v>0</v>
      </c>
      <c r="Y100" s="102">
        <f t="shared" si="41"/>
        <v>0</v>
      </c>
      <c r="Z100" s="102">
        <f t="shared" si="41"/>
        <v>0</v>
      </c>
      <c r="AA100" s="102">
        <f t="shared" si="41"/>
        <v>0</v>
      </c>
      <c r="AB100" s="102">
        <f t="shared" si="41"/>
        <v>0</v>
      </c>
      <c r="AC100" s="102">
        <f t="shared" si="41"/>
        <v>0</v>
      </c>
      <c r="AD100" s="1"/>
      <c r="AE100" s="1"/>
      <c r="AF100" s="1"/>
      <c r="AG100" s="1"/>
      <c r="AH100" s="1"/>
      <c r="AI100" s="1"/>
    </row>
    <row r="101" spans="2:35" ht="13.5" customHeight="1">
      <c r="B101" s="99"/>
      <c r="C101" s="99"/>
      <c r="D101" s="1"/>
      <c r="E101" s="117"/>
      <c r="F101" s="107"/>
      <c r="G101" s="109"/>
      <c r="H101" s="106"/>
      <c r="I101" s="106"/>
      <c r="J101" s="106"/>
      <c r="K101" s="106"/>
      <c r="L101" s="106"/>
      <c r="M101" s="106"/>
      <c r="N101" s="106"/>
      <c r="O101" s="106"/>
      <c r="P101" s="106"/>
      <c r="Q101" s="106"/>
      <c r="R101" s="106"/>
      <c r="S101" s="106"/>
      <c r="T101" s="106"/>
      <c r="U101" s="106"/>
      <c r="V101" s="106"/>
      <c r="W101" s="106"/>
      <c r="X101" s="106"/>
      <c r="Y101" s="106"/>
      <c r="Z101" s="106"/>
      <c r="AA101" s="106"/>
      <c r="AB101" s="106"/>
      <c r="AC101" s="106"/>
      <c r="AD101" s="1"/>
      <c r="AE101" s="1"/>
      <c r="AF101" s="1"/>
      <c r="AG101" s="1"/>
      <c r="AH101" s="1"/>
      <c r="AI101" s="1"/>
    </row>
    <row r="102" spans="2:35" ht="13.5" customHeight="1">
      <c r="B102" s="63" t="s">
        <v>63</v>
      </c>
      <c r="C102" s="63"/>
      <c r="D102" s="95" t="s">
        <v>100</v>
      </c>
      <c r="E102" s="96" t="s">
        <v>3</v>
      </c>
      <c r="F102" s="96" t="s">
        <v>62</v>
      </c>
      <c r="G102" s="97" t="s">
        <v>4</v>
      </c>
      <c r="H102" s="106"/>
      <c r="I102" s="106"/>
      <c r="J102" s="106"/>
      <c r="K102" s="106"/>
      <c r="L102" s="106"/>
      <c r="M102" s="106"/>
      <c r="N102" s="106"/>
      <c r="O102" s="106"/>
      <c r="P102" s="106"/>
      <c r="Q102" s="106"/>
      <c r="R102" s="106"/>
      <c r="S102" s="106"/>
      <c r="T102" s="106"/>
      <c r="U102" s="106"/>
      <c r="V102" s="106"/>
      <c r="W102" s="106"/>
      <c r="X102" s="106"/>
      <c r="Y102" s="106"/>
      <c r="Z102" s="106"/>
      <c r="AA102" s="106"/>
      <c r="AB102" s="106"/>
      <c r="AC102" s="106"/>
      <c r="AD102" s="1"/>
      <c r="AE102" s="1"/>
      <c r="AF102" s="1"/>
      <c r="AG102" s="1"/>
      <c r="AH102" s="1"/>
      <c r="AI102" s="1"/>
    </row>
    <row r="103" spans="2:35" ht="13.5" customHeight="1">
      <c r="B103" s="74"/>
      <c r="C103" s="127"/>
      <c r="D103" s="71" t="s">
        <v>101</v>
      </c>
      <c r="E103" s="29">
        <v>0</v>
      </c>
      <c r="F103" s="29">
        <v>0</v>
      </c>
      <c r="G103" s="29">
        <f>I103</f>
        <v>0</v>
      </c>
      <c r="H103" s="81">
        <f t="shared" ref="H103:I113" si="42">SUM(J103+L103+N103+P103+R103+T103+V103+X103+Z103+AB103)</f>
        <v>0</v>
      </c>
      <c r="I103" s="81">
        <f t="shared" si="42"/>
        <v>0</v>
      </c>
      <c r="J103" s="139"/>
      <c r="K103" s="139"/>
      <c r="L103" s="139"/>
      <c r="M103" s="139"/>
      <c r="N103" s="139"/>
      <c r="O103" s="139"/>
      <c r="P103" s="139"/>
      <c r="Q103" s="139"/>
      <c r="R103" s="139"/>
      <c r="S103" s="139"/>
      <c r="T103" s="139"/>
      <c r="U103" s="139"/>
      <c r="V103" s="139"/>
      <c r="W103" s="139"/>
      <c r="X103" s="139"/>
      <c r="Y103" s="139"/>
      <c r="Z103" s="139"/>
      <c r="AA103" s="139"/>
      <c r="AB103" s="139"/>
      <c r="AC103" s="139"/>
      <c r="AD103" s="1"/>
      <c r="AE103" s="1"/>
      <c r="AF103" s="1"/>
      <c r="AG103" s="1"/>
      <c r="AH103" s="1"/>
      <c r="AI103" s="1"/>
    </row>
    <row r="104" spans="2:35" ht="13.5" customHeight="1">
      <c r="B104" s="74"/>
      <c r="C104" s="127"/>
      <c r="D104" s="71" t="s">
        <v>102</v>
      </c>
      <c r="E104" s="29">
        <v>0</v>
      </c>
      <c r="F104" s="29">
        <v>0</v>
      </c>
      <c r="G104" s="29">
        <f t="shared" ref="G104:G113" si="43">I104</f>
        <v>0</v>
      </c>
      <c r="H104" s="81">
        <f t="shared" si="42"/>
        <v>0</v>
      </c>
      <c r="I104" s="81">
        <f t="shared" si="42"/>
        <v>0</v>
      </c>
      <c r="J104" s="139"/>
      <c r="K104" s="139"/>
      <c r="L104" s="139"/>
      <c r="M104" s="139"/>
      <c r="N104" s="139"/>
      <c r="O104" s="139"/>
      <c r="P104" s="139"/>
      <c r="Q104" s="139"/>
      <c r="R104" s="139"/>
      <c r="S104" s="139"/>
      <c r="T104" s="139"/>
      <c r="U104" s="139"/>
      <c r="V104" s="139"/>
      <c r="W104" s="139"/>
      <c r="X104" s="139"/>
      <c r="Y104" s="139"/>
      <c r="Z104" s="139"/>
      <c r="AA104" s="139"/>
      <c r="AB104" s="139"/>
      <c r="AC104" s="139"/>
      <c r="AD104" s="1"/>
      <c r="AE104" s="1"/>
      <c r="AF104" s="1"/>
      <c r="AG104" s="1"/>
      <c r="AH104" s="1"/>
      <c r="AI104" s="1"/>
    </row>
    <row r="105" spans="2:35" ht="13.5" customHeight="1">
      <c r="B105" s="74"/>
      <c r="C105" s="127"/>
      <c r="D105" s="71" t="s">
        <v>103</v>
      </c>
      <c r="E105" s="29">
        <v>0</v>
      </c>
      <c r="F105" s="29">
        <v>0</v>
      </c>
      <c r="G105" s="29">
        <f t="shared" si="43"/>
        <v>0</v>
      </c>
      <c r="H105" s="81">
        <f t="shared" si="42"/>
        <v>0</v>
      </c>
      <c r="I105" s="81">
        <f t="shared" si="42"/>
        <v>0</v>
      </c>
      <c r="J105" s="139"/>
      <c r="K105" s="139"/>
      <c r="L105" s="139"/>
      <c r="M105" s="139"/>
      <c r="N105" s="139"/>
      <c r="O105" s="139"/>
      <c r="P105" s="139"/>
      <c r="Q105" s="139"/>
      <c r="R105" s="139"/>
      <c r="S105" s="139"/>
      <c r="T105" s="139"/>
      <c r="U105" s="139"/>
      <c r="V105" s="139"/>
      <c r="W105" s="139"/>
      <c r="X105" s="139"/>
      <c r="Y105" s="139"/>
      <c r="Z105" s="139"/>
      <c r="AA105" s="139"/>
      <c r="AB105" s="139"/>
      <c r="AC105" s="139"/>
      <c r="AD105" s="1"/>
      <c r="AE105" s="1"/>
      <c r="AF105" s="1"/>
      <c r="AG105" s="1"/>
      <c r="AH105" s="1"/>
      <c r="AI105" s="1"/>
    </row>
    <row r="106" spans="2:35" ht="13.5" customHeight="1">
      <c r="B106" s="74"/>
      <c r="C106" s="127"/>
      <c r="D106" s="71" t="s">
        <v>104</v>
      </c>
      <c r="E106" s="118">
        <v>0</v>
      </c>
      <c r="F106" s="29">
        <v>0</v>
      </c>
      <c r="G106" s="29">
        <f t="shared" si="43"/>
        <v>0</v>
      </c>
      <c r="H106" s="81">
        <f t="shared" si="42"/>
        <v>0</v>
      </c>
      <c r="I106" s="81">
        <f t="shared" si="42"/>
        <v>0</v>
      </c>
      <c r="J106" s="82"/>
      <c r="K106" s="82"/>
      <c r="L106" s="82"/>
      <c r="M106" s="82"/>
      <c r="N106" s="82"/>
      <c r="O106" s="82"/>
      <c r="P106" s="82"/>
      <c r="Q106" s="82"/>
      <c r="R106" s="82"/>
      <c r="S106" s="82"/>
      <c r="T106" s="82"/>
      <c r="U106" s="82"/>
      <c r="V106" s="82"/>
      <c r="W106" s="82"/>
      <c r="X106" s="82">
        <v>0</v>
      </c>
      <c r="Y106" s="82"/>
      <c r="Z106" s="82"/>
      <c r="AA106" s="82"/>
      <c r="AB106" s="82"/>
      <c r="AC106" s="82"/>
      <c r="AD106" s="1"/>
      <c r="AE106" s="1"/>
      <c r="AF106" s="1"/>
      <c r="AG106" s="1"/>
      <c r="AH106" s="1"/>
      <c r="AI106" s="1"/>
    </row>
    <row r="107" spans="2:35" ht="13.5" customHeight="1">
      <c r="B107" s="74"/>
      <c r="C107" s="127"/>
      <c r="D107" s="71" t="s">
        <v>105</v>
      </c>
      <c r="E107" s="29">
        <v>0</v>
      </c>
      <c r="F107" s="29">
        <v>0</v>
      </c>
      <c r="G107" s="29">
        <f t="shared" si="43"/>
        <v>0</v>
      </c>
      <c r="H107" s="81">
        <f t="shared" si="42"/>
        <v>0</v>
      </c>
      <c r="I107" s="81">
        <f t="shared" si="42"/>
        <v>0</v>
      </c>
      <c r="J107" s="82"/>
      <c r="K107" s="82"/>
      <c r="L107" s="82"/>
      <c r="M107" s="82"/>
      <c r="N107" s="82"/>
      <c r="O107" s="82"/>
      <c r="P107" s="82"/>
      <c r="Q107" s="82"/>
      <c r="R107" s="82"/>
      <c r="S107" s="82"/>
      <c r="T107" s="82"/>
      <c r="U107" s="82"/>
      <c r="V107" s="82"/>
      <c r="W107" s="82"/>
      <c r="X107" s="82"/>
      <c r="Y107" s="82"/>
      <c r="Z107" s="82"/>
      <c r="AA107" s="82"/>
      <c r="AB107" s="82"/>
      <c r="AC107" s="82"/>
      <c r="AD107" s="1"/>
      <c r="AE107" s="1"/>
      <c r="AF107" s="1"/>
      <c r="AG107" s="1"/>
      <c r="AH107" s="1"/>
      <c r="AI107" s="1"/>
    </row>
    <row r="108" spans="2:35" ht="13.5" customHeight="1">
      <c r="B108" s="74"/>
      <c r="C108" s="127"/>
      <c r="D108" s="71" t="s">
        <v>106</v>
      </c>
      <c r="E108" s="29">
        <v>0</v>
      </c>
      <c r="F108" s="29"/>
      <c r="G108" s="29">
        <f t="shared" si="43"/>
        <v>0</v>
      </c>
      <c r="H108" s="81">
        <f t="shared" si="42"/>
        <v>0</v>
      </c>
      <c r="I108" s="81">
        <f t="shared" si="42"/>
        <v>0</v>
      </c>
      <c r="J108" s="82"/>
      <c r="K108" s="82"/>
      <c r="L108" s="82"/>
      <c r="M108" s="82"/>
      <c r="N108" s="82"/>
      <c r="O108" s="82"/>
      <c r="P108" s="82"/>
      <c r="Q108" s="82"/>
      <c r="R108" s="82"/>
      <c r="S108" s="82"/>
      <c r="T108" s="82"/>
      <c r="U108" s="82"/>
      <c r="V108" s="82"/>
      <c r="W108" s="82"/>
      <c r="X108" s="82">
        <v>0</v>
      </c>
      <c r="Y108" s="82"/>
      <c r="Z108" s="82"/>
      <c r="AA108" s="82"/>
      <c r="AB108" s="82"/>
      <c r="AC108" s="82"/>
      <c r="AD108" s="1"/>
      <c r="AE108" s="1"/>
      <c r="AF108" s="1"/>
      <c r="AG108" s="1"/>
      <c r="AH108" s="1"/>
      <c r="AI108" s="1"/>
    </row>
    <row r="109" spans="2:35" ht="13.5" customHeight="1">
      <c r="B109" s="74"/>
      <c r="C109" s="74"/>
      <c r="D109" s="74" t="s">
        <v>107</v>
      </c>
      <c r="E109" s="29">
        <v>0</v>
      </c>
      <c r="F109" s="29">
        <v>0</v>
      </c>
      <c r="G109" s="29">
        <f t="shared" si="43"/>
        <v>0</v>
      </c>
      <c r="H109" s="81">
        <f t="shared" si="42"/>
        <v>0</v>
      </c>
      <c r="I109" s="81">
        <f t="shared" si="42"/>
        <v>0</v>
      </c>
      <c r="J109" s="82"/>
      <c r="K109" s="82"/>
      <c r="L109" s="82"/>
      <c r="M109" s="82"/>
      <c r="N109" s="82"/>
      <c r="O109" s="82"/>
      <c r="P109" s="82"/>
      <c r="Q109" s="82"/>
      <c r="R109" s="82"/>
      <c r="S109" s="82"/>
      <c r="T109" s="82"/>
      <c r="U109" s="82"/>
      <c r="V109" s="82"/>
      <c r="W109" s="82"/>
      <c r="X109" s="82">
        <v>0</v>
      </c>
      <c r="Y109" s="82"/>
      <c r="Z109" s="82"/>
      <c r="AA109" s="82"/>
      <c r="AB109" s="82"/>
      <c r="AC109" s="82"/>
      <c r="AD109" s="1"/>
      <c r="AE109" s="1"/>
      <c r="AF109" s="1"/>
      <c r="AG109" s="1"/>
      <c r="AH109" s="1"/>
      <c r="AI109" s="1"/>
    </row>
    <row r="110" spans="2:35" ht="13.5" customHeight="1">
      <c r="B110" s="74"/>
      <c r="C110" s="74"/>
      <c r="D110" s="74" t="s">
        <v>108</v>
      </c>
      <c r="E110" s="29">
        <v>0</v>
      </c>
      <c r="F110" s="29">
        <v>0</v>
      </c>
      <c r="G110" s="29">
        <f t="shared" si="43"/>
        <v>0</v>
      </c>
      <c r="H110" s="81">
        <f t="shared" si="42"/>
        <v>0</v>
      </c>
      <c r="I110" s="81">
        <f t="shared" si="42"/>
        <v>0</v>
      </c>
      <c r="J110" s="82"/>
      <c r="K110" s="82"/>
      <c r="L110" s="82"/>
      <c r="M110" s="82"/>
      <c r="N110" s="82"/>
      <c r="O110" s="82"/>
      <c r="P110" s="82"/>
      <c r="Q110" s="82"/>
      <c r="R110" s="82"/>
      <c r="S110" s="82"/>
      <c r="T110" s="82"/>
      <c r="U110" s="82">
        <v>0</v>
      </c>
      <c r="V110" s="82"/>
      <c r="W110" s="82"/>
      <c r="X110" s="82">
        <v>0</v>
      </c>
      <c r="Y110" s="82"/>
      <c r="Z110" s="82"/>
      <c r="AA110" s="82"/>
      <c r="AB110" s="82"/>
      <c r="AC110" s="82"/>
      <c r="AD110" s="1"/>
      <c r="AE110" s="1"/>
      <c r="AF110" s="1"/>
      <c r="AG110" s="1"/>
      <c r="AH110" s="1"/>
      <c r="AI110" s="1"/>
    </row>
    <row r="111" spans="2:35" ht="13.5" customHeight="1">
      <c r="B111" s="147"/>
      <c r="C111" s="127"/>
      <c r="D111" s="153" t="s">
        <v>109</v>
      </c>
      <c r="E111" s="29">
        <v>0</v>
      </c>
      <c r="F111" s="29">
        <v>0</v>
      </c>
      <c r="G111" s="29">
        <f t="shared" si="43"/>
        <v>0</v>
      </c>
      <c r="H111" s="81">
        <f t="shared" si="42"/>
        <v>0</v>
      </c>
      <c r="I111" s="81">
        <f t="shared" si="42"/>
        <v>0</v>
      </c>
      <c r="J111" s="82"/>
      <c r="K111" s="82"/>
      <c r="L111" s="82"/>
      <c r="M111" s="82"/>
      <c r="N111" s="82"/>
      <c r="O111" s="82"/>
      <c r="P111" s="82"/>
      <c r="Q111" s="82"/>
      <c r="R111" s="82"/>
      <c r="S111" s="82"/>
      <c r="T111" s="82"/>
      <c r="U111" s="82"/>
      <c r="V111" s="82"/>
      <c r="W111" s="82"/>
      <c r="X111" s="82">
        <v>0</v>
      </c>
      <c r="Y111" s="82"/>
      <c r="Z111" s="82"/>
      <c r="AA111" s="82"/>
      <c r="AB111" s="82"/>
      <c r="AC111" s="82"/>
      <c r="AD111" s="1"/>
      <c r="AE111" s="1"/>
      <c r="AF111" s="1"/>
      <c r="AG111" s="1"/>
      <c r="AH111" s="1"/>
      <c r="AI111" s="1"/>
    </row>
    <row r="112" spans="2:35" ht="13.5" customHeight="1">
      <c r="B112" s="147"/>
      <c r="C112" s="127"/>
      <c r="D112" s="153" t="s">
        <v>110</v>
      </c>
      <c r="E112" s="29">
        <v>0</v>
      </c>
      <c r="F112" s="29">
        <v>0</v>
      </c>
      <c r="G112" s="29">
        <f t="shared" si="43"/>
        <v>0</v>
      </c>
      <c r="H112" s="81"/>
      <c r="I112" s="81">
        <f t="shared" si="42"/>
        <v>0</v>
      </c>
      <c r="J112" s="82"/>
      <c r="K112" s="82"/>
      <c r="L112" s="82"/>
      <c r="M112" s="82"/>
      <c r="N112" s="82"/>
      <c r="O112" s="82"/>
      <c r="P112" s="82"/>
      <c r="Q112" s="82"/>
      <c r="R112" s="82"/>
      <c r="S112" s="82"/>
      <c r="T112" s="82"/>
      <c r="U112" s="82"/>
      <c r="V112" s="82"/>
      <c r="W112" s="82"/>
      <c r="X112" s="82"/>
      <c r="Y112" s="82"/>
      <c r="Z112" s="82"/>
      <c r="AA112" s="82"/>
      <c r="AB112" s="82"/>
      <c r="AC112" s="82"/>
      <c r="AD112" s="1"/>
      <c r="AE112" s="1"/>
      <c r="AF112" s="1"/>
      <c r="AG112" s="1"/>
      <c r="AH112" s="1"/>
      <c r="AI112" s="1"/>
    </row>
    <row r="113" spans="2:35" ht="13.5" customHeight="1">
      <c r="B113" s="147"/>
      <c r="C113" s="127"/>
      <c r="D113" s="71" t="s">
        <v>111</v>
      </c>
      <c r="E113" s="29">
        <v>0</v>
      </c>
      <c r="F113" s="29">
        <v>0</v>
      </c>
      <c r="G113" s="29">
        <f t="shared" si="43"/>
        <v>0</v>
      </c>
      <c r="H113" s="81">
        <f t="shared" si="42"/>
        <v>0</v>
      </c>
      <c r="I113" s="81">
        <f t="shared" si="42"/>
        <v>0</v>
      </c>
      <c r="J113" s="82"/>
      <c r="K113" s="82"/>
      <c r="L113" s="82"/>
      <c r="M113" s="82"/>
      <c r="N113" s="82"/>
      <c r="O113" s="82"/>
      <c r="P113" s="82"/>
      <c r="Q113" s="82"/>
      <c r="R113" s="82"/>
      <c r="S113" s="82"/>
      <c r="T113" s="82"/>
      <c r="U113" s="82"/>
      <c r="V113" s="82"/>
      <c r="W113" s="82"/>
      <c r="X113" s="82">
        <v>0</v>
      </c>
      <c r="Y113" s="82"/>
      <c r="Z113" s="82"/>
      <c r="AA113" s="111"/>
      <c r="AB113" s="82"/>
      <c r="AC113" s="82"/>
      <c r="AD113" s="1"/>
      <c r="AE113" s="1"/>
      <c r="AF113" s="1"/>
      <c r="AG113" s="1"/>
      <c r="AH113" s="1"/>
      <c r="AI113" s="1"/>
    </row>
    <row r="114" spans="2:35" ht="13.5" customHeight="1">
      <c r="B114" s="99"/>
      <c r="C114" s="99"/>
      <c r="D114" s="65" t="s">
        <v>34</v>
      </c>
      <c r="E114" s="66">
        <f>SUM(E103:E113)</f>
        <v>0</v>
      </c>
      <c r="F114" s="66">
        <f>SUM(F106:F113)</f>
        <v>0</v>
      </c>
      <c r="G114" s="67">
        <f>SUM(G103:G113)</f>
        <v>0</v>
      </c>
      <c r="H114" s="100">
        <f t="shared" ref="H114:AC114" si="44">SUM(H106:H113)</f>
        <v>0</v>
      </c>
      <c r="I114" s="101">
        <f t="shared" si="44"/>
        <v>0</v>
      </c>
      <c r="J114" s="102">
        <f t="shared" si="44"/>
        <v>0</v>
      </c>
      <c r="K114" s="102">
        <f t="shared" si="44"/>
        <v>0</v>
      </c>
      <c r="L114" s="102">
        <f t="shared" si="44"/>
        <v>0</v>
      </c>
      <c r="M114" s="102">
        <f t="shared" si="44"/>
        <v>0</v>
      </c>
      <c r="N114" s="102">
        <f t="shared" si="44"/>
        <v>0</v>
      </c>
      <c r="O114" s="102">
        <f t="shared" si="44"/>
        <v>0</v>
      </c>
      <c r="P114" s="102">
        <f t="shared" si="44"/>
        <v>0</v>
      </c>
      <c r="Q114" s="102">
        <f t="shared" si="44"/>
        <v>0</v>
      </c>
      <c r="R114" s="102">
        <f t="shared" si="44"/>
        <v>0</v>
      </c>
      <c r="S114" s="102">
        <f t="shared" si="44"/>
        <v>0</v>
      </c>
      <c r="T114" s="102">
        <f t="shared" si="44"/>
        <v>0</v>
      </c>
      <c r="U114" s="102">
        <f t="shared" si="44"/>
        <v>0</v>
      </c>
      <c r="V114" s="102">
        <f t="shared" si="44"/>
        <v>0</v>
      </c>
      <c r="W114" s="102">
        <f t="shared" si="44"/>
        <v>0</v>
      </c>
      <c r="X114" s="102">
        <f t="shared" si="44"/>
        <v>0</v>
      </c>
      <c r="Y114" s="102">
        <f t="shared" si="44"/>
        <v>0</v>
      </c>
      <c r="Z114" s="102">
        <f t="shared" si="44"/>
        <v>0</v>
      </c>
      <c r="AA114" s="102">
        <f t="shared" si="44"/>
        <v>0</v>
      </c>
      <c r="AB114" s="102">
        <f t="shared" si="44"/>
        <v>0</v>
      </c>
      <c r="AC114" s="102">
        <f t="shared" si="44"/>
        <v>0</v>
      </c>
      <c r="AD114" s="1"/>
      <c r="AE114" s="1"/>
      <c r="AF114" s="1"/>
      <c r="AG114" s="1"/>
      <c r="AH114" s="1"/>
      <c r="AI114" s="1"/>
    </row>
    <row r="115" spans="2:35" ht="13.5" customHeight="1">
      <c r="B115" s="99"/>
      <c r="C115" s="99"/>
      <c r="D115" s="1"/>
      <c r="E115" s="117"/>
      <c r="F115" s="107"/>
      <c r="G115" s="109"/>
      <c r="H115" s="106"/>
      <c r="I115" s="106"/>
      <c r="J115" s="106"/>
      <c r="K115" s="106"/>
      <c r="L115" s="106"/>
      <c r="M115" s="106"/>
      <c r="N115" s="106"/>
      <c r="O115" s="106"/>
      <c r="P115" s="106"/>
      <c r="Q115" s="106"/>
      <c r="R115" s="106"/>
      <c r="S115" s="106"/>
      <c r="T115" s="106"/>
      <c r="U115" s="106"/>
      <c r="V115" s="106"/>
      <c r="W115" s="106"/>
      <c r="X115" s="106"/>
      <c r="Y115" s="106"/>
      <c r="Z115" s="106"/>
      <c r="AA115" s="106"/>
      <c r="AB115" s="106"/>
      <c r="AC115" s="106"/>
      <c r="AD115" s="1"/>
      <c r="AE115" s="1"/>
      <c r="AF115" s="1"/>
      <c r="AG115" s="1"/>
      <c r="AH115" s="1"/>
      <c r="AI115" s="1"/>
    </row>
    <row r="116" spans="2:35" ht="13.5" customHeight="1">
      <c r="B116" s="63" t="s">
        <v>63</v>
      </c>
      <c r="C116" s="63"/>
      <c r="D116" s="95" t="s">
        <v>112</v>
      </c>
      <c r="E116" s="96" t="s">
        <v>3</v>
      </c>
      <c r="F116" s="96" t="s">
        <v>62</v>
      </c>
      <c r="G116" s="97" t="s">
        <v>4</v>
      </c>
      <c r="H116" s="106"/>
      <c r="I116" s="106"/>
      <c r="J116" s="106"/>
      <c r="K116" s="106"/>
      <c r="L116" s="106"/>
      <c r="M116" s="106"/>
      <c r="N116" s="106"/>
      <c r="O116" s="106"/>
      <c r="P116" s="106"/>
      <c r="Q116" s="106"/>
      <c r="R116" s="106"/>
      <c r="S116" s="106"/>
      <c r="T116" s="106"/>
      <c r="U116" s="106"/>
      <c r="V116" s="106"/>
      <c r="W116" s="106"/>
      <c r="X116" s="106"/>
      <c r="Y116" s="106"/>
      <c r="Z116" s="106"/>
      <c r="AA116" s="106"/>
      <c r="AB116" s="106"/>
      <c r="AC116" s="106"/>
      <c r="AD116" s="1"/>
      <c r="AE116" s="1"/>
      <c r="AF116" s="1"/>
      <c r="AG116" s="1"/>
      <c r="AH116" s="1"/>
      <c r="AI116" s="1"/>
    </row>
    <row r="117" spans="2:35" ht="13.5" customHeight="1">
      <c r="B117" s="79"/>
      <c r="C117" s="127"/>
      <c r="D117" s="71" t="s">
        <v>113</v>
      </c>
      <c r="E117" s="29">
        <v>0</v>
      </c>
      <c r="F117" s="29"/>
      <c r="G117" s="98">
        <f>I117</f>
        <v>0</v>
      </c>
      <c r="H117" s="81">
        <f t="shared" ref="H117:I127" si="45">SUM(J117+L117+N117+P117+R117+T117+V117+X117+Z117+AB117)</f>
        <v>0</v>
      </c>
      <c r="I117" s="81">
        <f t="shared" si="45"/>
        <v>0</v>
      </c>
      <c r="J117" s="82"/>
      <c r="K117" s="82"/>
      <c r="L117" s="82"/>
      <c r="M117" s="82"/>
      <c r="N117" s="82"/>
      <c r="O117" s="82"/>
      <c r="P117" s="82"/>
      <c r="Q117" s="82"/>
      <c r="R117" s="82"/>
      <c r="S117" s="82"/>
      <c r="T117" s="82"/>
      <c r="U117" s="82"/>
      <c r="V117" s="82"/>
      <c r="W117" s="82"/>
      <c r="X117" s="82">
        <v>0</v>
      </c>
      <c r="Y117" s="82"/>
      <c r="Z117" s="82"/>
      <c r="AA117" s="82"/>
      <c r="AB117" s="82"/>
      <c r="AC117" s="82"/>
      <c r="AD117" s="1"/>
      <c r="AE117" s="1"/>
      <c r="AF117" s="1"/>
      <c r="AG117" s="1"/>
      <c r="AH117" s="1"/>
      <c r="AI117" s="1"/>
    </row>
    <row r="118" spans="2:35" ht="13.5" customHeight="1">
      <c r="B118" s="79"/>
      <c r="C118" s="127"/>
      <c r="D118" s="71" t="s">
        <v>114</v>
      </c>
      <c r="E118" s="29">
        <v>0</v>
      </c>
      <c r="F118" s="29"/>
      <c r="G118" s="98">
        <f t="shared" ref="G118:G127" si="46">I118</f>
        <v>0</v>
      </c>
      <c r="H118" s="81">
        <f t="shared" si="45"/>
        <v>0</v>
      </c>
      <c r="I118" s="81">
        <f t="shared" si="45"/>
        <v>0</v>
      </c>
      <c r="J118" s="82"/>
      <c r="K118" s="82"/>
      <c r="L118" s="82"/>
      <c r="M118" s="82"/>
      <c r="N118" s="82"/>
      <c r="O118" s="82"/>
      <c r="P118" s="82"/>
      <c r="Q118" s="82"/>
      <c r="R118" s="82"/>
      <c r="S118" s="82"/>
      <c r="T118" s="82"/>
      <c r="U118" s="82"/>
      <c r="V118" s="82"/>
      <c r="W118" s="82"/>
      <c r="X118" s="82">
        <v>0</v>
      </c>
      <c r="Y118" s="82"/>
      <c r="Z118" s="82"/>
      <c r="AA118" s="82"/>
      <c r="AB118" s="82"/>
      <c r="AC118" s="82"/>
      <c r="AD118" s="1"/>
      <c r="AE118" s="1"/>
      <c r="AF118" s="1"/>
      <c r="AG118" s="1"/>
      <c r="AH118" s="1"/>
      <c r="AI118" s="1"/>
    </row>
    <row r="119" spans="2:35" ht="13.5" customHeight="1">
      <c r="B119" s="79"/>
      <c r="C119" s="127"/>
      <c r="D119" s="71" t="s">
        <v>115</v>
      </c>
      <c r="E119" s="29">
        <v>0</v>
      </c>
      <c r="F119" s="29"/>
      <c r="G119" s="98">
        <f t="shared" si="46"/>
        <v>0</v>
      </c>
      <c r="H119" s="81">
        <f t="shared" si="45"/>
        <v>0</v>
      </c>
      <c r="I119" s="81">
        <f t="shared" si="45"/>
        <v>0</v>
      </c>
      <c r="J119" s="82"/>
      <c r="K119" s="82"/>
      <c r="L119" s="82"/>
      <c r="M119" s="82"/>
      <c r="N119" s="82"/>
      <c r="O119" s="82"/>
      <c r="P119" s="82"/>
      <c r="Q119" s="82"/>
      <c r="R119" s="82"/>
      <c r="S119" s="82"/>
      <c r="T119" s="82"/>
      <c r="U119" s="82"/>
      <c r="V119" s="82"/>
      <c r="W119" s="82"/>
      <c r="X119" s="82">
        <v>0</v>
      </c>
      <c r="Y119" s="82"/>
      <c r="Z119" s="82"/>
      <c r="AA119" s="82"/>
      <c r="AB119" s="82"/>
      <c r="AC119" s="82"/>
      <c r="AD119" s="1"/>
      <c r="AE119" s="1"/>
      <c r="AF119" s="1"/>
      <c r="AG119" s="1"/>
      <c r="AH119" s="1"/>
      <c r="AI119" s="1"/>
    </row>
    <row r="120" spans="2:35" ht="13.5" customHeight="1">
      <c r="B120" s="79"/>
      <c r="C120" s="127"/>
      <c r="D120" s="71" t="s">
        <v>116</v>
      </c>
      <c r="E120" s="118">
        <v>0</v>
      </c>
      <c r="F120" s="29"/>
      <c r="G120" s="98">
        <f t="shared" si="46"/>
        <v>0</v>
      </c>
      <c r="H120" s="81">
        <f t="shared" si="45"/>
        <v>0</v>
      </c>
      <c r="I120" s="81">
        <f t="shared" si="45"/>
        <v>0</v>
      </c>
      <c r="J120" s="82"/>
      <c r="K120" s="82"/>
      <c r="L120" s="82"/>
      <c r="M120" s="82"/>
      <c r="N120" s="82"/>
      <c r="O120" s="82"/>
      <c r="P120" s="82"/>
      <c r="Q120" s="82"/>
      <c r="R120" s="82"/>
      <c r="S120" s="82"/>
      <c r="T120" s="82"/>
      <c r="U120" s="82"/>
      <c r="V120" s="82"/>
      <c r="W120" s="82"/>
      <c r="X120" s="82"/>
      <c r="Y120" s="82"/>
      <c r="Z120" s="82"/>
      <c r="AA120" s="82"/>
      <c r="AB120" s="82"/>
      <c r="AC120" s="82"/>
      <c r="AD120" s="1"/>
      <c r="AE120" s="1"/>
      <c r="AF120" s="1"/>
      <c r="AG120" s="1"/>
      <c r="AH120" s="1"/>
      <c r="AI120" s="1"/>
    </row>
    <row r="121" spans="2:35" ht="13.5" customHeight="1">
      <c r="B121" s="79"/>
      <c r="C121" s="127"/>
      <c r="D121" s="71" t="s">
        <v>117</v>
      </c>
      <c r="E121" s="118">
        <v>0</v>
      </c>
      <c r="F121" s="29"/>
      <c r="G121" s="98">
        <f t="shared" si="46"/>
        <v>0</v>
      </c>
      <c r="H121" s="81">
        <f t="shared" si="45"/>
        <v>0</v>
      </c>
      <c r="I121" s="81">
        <f t="shared" si="45"/>
        <v>0</v>
      </c>
      <c r="J121" s="82"/>
      <c r="K121" s="82"/>
      <c r="L121" s="82"/>
      <c r="M121" s="82"/>
      <c r="N121" s="82"/>
      <c r="O121" s="82"/>
      <c r="P121" s="82"/>
      <c r="Q121" s="82"/>
      <c r="R121" s="82"/>
      <c r="S121" s="82"/>
      <c r="T121" s="82"/>
      <c r="U121" s="82"/>
      <c r="V121" s="82">
        <v>0</v>
      </c>
      <c r="W121" s="82"/>
      <c r="X121" s="82"/>
      <c r="Y121" s="82"/>
      <c r="Z121" s="82"/>
      <c r="AA121" s="82"/>
      <c r="AB121" s="82"/>
      <c r="AC121" s="82"/>
      <c r="AD121" s="1"/>
      <c r="AE121" s="1"/>
      <c r="AF121" s="1"/>
      <c r="AG121" s="1"/>
      <c r="AH121" s="1"/>
      <c r="AI121" s="1"/>
    </row>
    <row r="122" spans="2:35" ht="13.5" customHeight="1">
      <c r="B122" s="73"/>
      <c r="C122" s="127"/>
      <c r="D122" s="71" t="s">
        <v>118</v>
      </c>
      <c r="E122" s="29">
        <v>0</v>
      </c>
      <c r="F122" s="29">
        <v>0</v>
      </c>
      <c r="G122" s="98">
        <f t="shared" si="46"/>
        <v>0</v>
      </c>
      <c r="H122" s="81">
        <f t="shared" si="45"/>
        <v>0</v>
      </c>
      <c r="I122" s="81">
        <f t="shared" si="45"/>
        <v>0</v>
      </c>
      <c r="J122" s="82"/>
      <c r="K122" s="82"/>
      <c r="L122" s="82"/>
      <c r="M122" s="82"/>
      <c r="N122" s="82"/>
      <c r="O122" s="82"/>
      <c r="P122" s="82"/>
      <c r="Q122" s="82"/>
      <c r="R122" s="82"/>
      <c r="S122" s="82"/>
      <c r="T122" s="82"/>
      <c r="U122" s="82"/>
      <c r="V122" s="82"/>
      <c r="W122" s="82"/>
      <c r="X122" s="82">
        <v>0</v>
      </c>
      <c r="Y122" s="82"/>
      <c r="Z122" s="82"/>
      <c r="AA122" s="82"/>
      <c r="AB122" s="82"/>
      <c r="AC122" s="82"/>
      <c r="AD122" s="1"/>
      <c r="AE122" s="1"/>
      <c r="AF122" s="1"/>
      <c r="AG122" s="1"/>
      <c r="AH122" s="1"/>
      <c r="AI122" s="1"/>
    </row>
    <row r="123" spans="2:35" ht="13.5" customHeight="1">
      <c r="B123" s="73"/>
      <c r="C123" s="127"/>
      <c r="D123" s="71"/>
      <c r="E123" s="29">
        <v>0</v>
      </c>
      <c r="F123" s="29">
        <v>0</v>
      </c>
      <c r="G123" s="98">
        <f t="shared" si="46"/>
        <v>0</v>
      </c>
      <c r="H123" s="81">
        <f t="shared" si="45"/>
        <v>0</v>
      </c>
      <c r="I123" s="81">
        <f t="shared" si="45"/>
        <v>0</v>
      </c>
      <c r="J123" s="82"/>
      <c r="K123" s="82"/>
      <c r="L123" s="82"/>
      <c r="M123" s="82"/>
      <c r="N123" s="82"/>
      <c r="O123" s="82"/>
      <c r="P123" s="82"/>
      <c r="Q123" s="82"/>
      <c r="R123" s="82"/>
      <c r="S123" s="82"/>
      <c r="T123" s="82"/>
      <c r="U123" s="82"/>
      <c r="V123" s="82"/>
      <c r="W123" s="82"/>
      <c r="X123" s="82">
        <v>0</v>
      </c>
      <c r="Y123" s="82"/>
      <c r="Z123" s="82"/>
      <c r="AA123" s="82"/>
      <c r="AB123" s="82"/>
      <c r="AC123" s="82"/>
      <c r="AD123" s="1"/>
      <c r="AE123" s="1"/>
      <c r="AF123" s="1"/>
      <c r="AG123" s="1"/>
      <c r="AH123" s="1"/>
      <c r="AI123" s="1"/>
    </row>
    <row r="124" spans="2:35" ht="13.5" customHeight="1">
      <c r="B124" s="73"/>
      <c r="C124" s="73"/>
      <c r="D124" s="73" t="s">
        <v>119</v>
      </c>
      <c r="E124" s="29">
        <v>0</v>
      </c>
      <c r="F124" s="29">
        <v>0</v>
      </c>
      <c r="G124" s="98">
        <f t="shared" si="46"/>
        <v>0</v>
      </c>
      <c r="H124" s="81">
        <f t="shared" si="45"/>
        <v>0</v>
      </c>
      <c r="I124" s="81">
        <f t="shared" si="45"/>
        <v>0</v>
      </c>
      <c r="J124" s="82"/>
      <c r="K124" s="82"/>
      <c r="L124" s="82"/>
      <c r="M124" s="82"/>
      <c r="N124" s="82"/>
      <c r="O124" s="82"/>
      <c r="P124" s="82"/>
      <c r="Q124" s="82"/>
      <c r="R124" s="82"/>
      <c r="S124" s="82"/>
      <c r="T124" s="82"/>
      <c r="U124" s="82"/>
      <c r="V124" s="82"/>
      <c r="W124" s="82"/>
      <c r="X124" s="82">
        <v>0</v>
      </c>
      <c r="Y124" s="82"/>
      <c r="Z124" s="82"/>
      <c r="AA124" s="82"/>
      <c r="AB124" s="82"/>
      <c r="AC124" s="82"/>
      <c r="AD124" s="1"/>
      <c r="AE124" s="1"/>
      <c r="AF124" s="1"/>
      <c r="AG124" s="1"/>
      <c r="AH124" s="1"/>
      <c r="AI124" s="1"/>
    </row>
    <row r="125" spans="2:35" ht="13.5" customHeight="1">
      <c r="B125" s="73"/>
      <c r="C125" s="73"/>
      <c r="D125" s="73" t="s">
        <v>120</v>
      </c>
      <c r="E125" s="29">
        <v>0</v>
      </c>
      <c r="F125" s="29">
        <v>0</v>
      </c>
      <c r="G125" s="98">
        <f t="shared" si="46"/>
        <v>0</v>
      </c>
      <c r="H125" s="81">
        <v>0</v>
      </c>
      <c r="I125" s="81">
        <f t="shared" si="45"/>
        <v>0</v>
      </c>
      <c r="J125" s="82"/>
      <c r="K125" s="82"/>
      <c r="L125" s="82"/>
      <c r="M125" s="82"/>
      <c r="N125" s="82"/>
      <c r="O125" s="82"/>
      <c r="P125" s="82"/>
      <c r="Q125" s="82"/>
      <c r="R125" s="82"/>
      <c r="S125" s="82"/>
      <c r="T125" s="82"/>
      <c r="U125" s="82"/>
      <c r="V125" s="82"/>
      <c r="W125" s="29"/>
      <c r="X125" s="82">
        <v>0</v>
      </c>
      <c r="Y125" s="82"/>
      <c r="Z125" s="82"/>
      <c r="AA125" s="82"/>
      <c r="AB125" s="82"/>
      <c r="AC125" s="82"/>
      <c r="AD125" s="1"/>
      <c r="AE125" s="1"/>
      <c r="AF125" s="1"/>
      <c r="AG125" s="1"/>
      <c r="AH125" s="1"/>
      <c r="AI125" s="1"/>
    </row>
    <row r="126" spans="2:35" ht="13.5" customHeight="1">
      <c r="B126" s="73"/>
      <c r="C126" s="128"/>
      <c r="D126" s="157"/>
      <c r="E126" s="29">
        <v>0</v>
      </c>
      <c r="F126" s="29"/>
      <c r="G126" s="98">
        <f t="shared" si="46"/>
        <v>0</v>
      </c>
      <c r="H126" s="81">
        <f t="shared" si="45"/>
        <v>0</v>
      </c>
      <c r="I126" s="81">
        <f t="shared" si="45"/>
        <v>0</v>
      </c>
      <c r="J126" s="82"/>
      <c r="K126" s="82"/>
      <c r="L126" s="82"/>
      <c r="M126" s="82"/>
      <c r="N126" s="82"/>
      <c r="O126" s="82"/>
      <c r="P126" s="82"/>
      <c r="Q126" s="82">
        <v>0</v>
      </c>
      <c r="R126" s="82">
        <v>0</v>
      </c>
      <c r="S126" s="82"/>
      <c r="T126" s="82"/>
      <c r="U126" s="82">
        <v>0</v>
      </c>
      <c r="V126" s="82"/>
      <c r="W126" s="82"/>
      <c r="X126" s="82">
        <v>0</v>
      </c>
      <c r="Y126" s="82"/>
      <c r="Z126" s="82"/>
      <c r="AA126" s="82"/>
      <c r="AB126" s="82"/>
      <c r="AC126" s="82"/>
      <c r="AD126" s="1"/>
      <c r="AE126" s="1"/>
      <c r="AF126" s="1"/>
      <c r="AG126" s="1"/>
      <c r="AH126" s="1"/>
      <c r="AI126" s="1"/>
    </row>
    <row r="127" spans="2:35" ht="13.5" customHeight="1">
      <c r="B127" s="79"/>
      <c r="C127" s="127"/>
      <c r="D127" s="71" t="s">
        <v>121</v>
      </c>
      <c r="E127" s="29">
        <v>0</v>
      </c>
      <c r="F127" s="29">
        <v>0</v>
      </c>
      <c r="G127" s="98">
        <f t="shared" si="46"/>
        <v>0</v>
      </c>
      <c r="H127" s="81">
        <f t="shared" si="45"/>
        <v>0</v>
      </c>
      <c r="I127" s="81">
        <f t="shared" si="45"/>
        <v>0</v>
      </c>
      <c r="J127" s="82"/>
      <c r="K127" s="82"/>
      <c r="L127" s="82"/>
      <c r="M127" s="82"/>
      <c r="N127" s="82"/>
      <c r="O127" s="82"/>
      <c r="P127" s="82"/>
      <c r="Q127" s="82"/>
      <c r="R127" s="82"/>
      <c r="S127" s="82"/>
      <c r="T127" s="82"/>
      <c r="U127" s="82"/>
      <c r="V127" s="82"/>
      <c r="W127" s="82"/>
      <c r="X127" s="82">
        <v>0</v>
      </c>
      <c r="Y127" s="82"/>
      <c r="Z127" s="82"/>
      <c r="AA127" s="82"/>
      <c r="AB127" s="82"/>
      <c r="AC127" s="82"/>
      <c r="AD127" s="1"/>
      <c r="AE127" s="1"/>
      <c r="AF127" s="1"/>
      <c r="AG127" s="1"/>
      <c r="AH127" s="1"/>
      <c r="AI127" s="1"/>
    </row>
    <row r="128" spans="2:35" ht="13.5" customHeight="1">
      <c r="B128" s="99"/>
      <c r="C128" s="99"/>
      <c r="D128" s="65" t="s">
        <v>34</v>
      </c>
      <c r="E128" s="66">
        <f t="shared" ref="E128:AC128" si="47">SUM(E117:E127)</f>
        <v>0</v>
      </c>
      <c r="F128" s="66">
        <f t="shared" si="47"/>
        <v>0</v>
      </c>
      <c r="G128" s="67">
        <f t="shared" si="47"/>
        <v>0</v>
      </c>
      <c r="H128" s="100">
        <f t="shared" si="47"/>
        <v>0</v>
      </c>
      <c r="I128" s="101">
        <f t="shared" si="47"/>
        <v>0</v>
      </c>
      <c r="J128" s="102">
        <f t="shared" si="47"/>
        <v>0</v>
      </c>
      <c r="K128" s="102">
        <f t="shared" si="47"/>
        <v>0</v>
      </c>
      <c r="L128" s="102">
        <f t="shared" si="47"/>
        <v>0</v>
      </c>
      <c r="M128" s="102">
        <f t="shared" si="47"/>
        <v>0</v>
      </c>
      <c r="N128" s="102">
        <f t="shared" si="47"/>
        <v>0</v>
      </c>
      <c r="O128" s="102">
        <f t="shared" si="47"/>
        <v>0</v>
      </c>
      <c r="P128" s="102">
        <f t="shared" si="47"/>
        <v>0</v>
      </c>
      <c r="Q128" s="102">
        <f t="shared" si="47"/>
        <v>0</v>
      </c>
      <c r="R128" s="102">
        <f t="shared" si="47"/>
        <v>0</v>
      </c>
      <c r="S128" s="102">
        <f t="shared" si="47"/>
        <v>0</v>
      </c>
      <c r="T128" s="102">
        <f t="shared" si="47"/>
        <v>0</v>
      </c>
      <c r="U128" s="102">
        <f t="shared" si="47"/>
        <v>0</v>
      </c>
      <c r="V128" s="102">
        <f t="shared" si="47"/>
        <v>0</v>
      </c>
      <c r="W128" s="102">
        <f t="shared" si="47"/>
        <v>0</v>
      </c>
      <c r="X128" s="102">
        <f t="shared" si="47"/>
        <v>0</v>
      </c>
      <c r="Y128" s="102">
        <f t="shared" si="47"/>
        <v>0</v>
      </c>
      <c r="Z128" s="102">
        <f t="shared" si="47"/>
        <v>0</v>
      </c>
      <c r="AA128" s="102">
        <f t="shared" si="47"/>
        <v>0</v>
      </c>
      <c r="AB128" s="102">
        <f t="shared" si="47"/>
        <v>0</v>
      </c>
      <c r="AC128" s="102">
        <f t="shared" si="47"/>
        <v>0</v>
      </c>
      <c r="AD128" s="1"/>
      <c r="AE128" s="1"/>
      <c r="AF128" s="1"/>
      <c r="AG128" s="1"/>
      <c r="AH128" s="1"/>
      <c r="AI128" s="1"/>
    </row>
    <row r="129" spans="2:35" ht="13.5" customHeight="1">
      <c r="B129" s="99"/>
      <c r="C129" s="99"/>
      <c r="D129" s="1"/>
      <c r="E129" s="117"/>
      <c r="F129" s="107"/>
      <c r="G129" s="109"/>
      <c r="H129" s="106"/>
      <c r="I129" s="106"/>
      <c r="J129" s="106"/>
      <c r="K129" s="106"/>
      <c r="L129" s="106"/>
      <c r="M129" s="106"/>
      <c r="N129" s="106"/>
      <c r="O129" s="106"/>
      <c r="P129" s="106"/>
      <c r="Q129" s="106"/>
      <c r="R129" s="106"/>
      <c r="S129" s="106"/>
      <c r="T129" s="106"/>
      <c r="U129" s="106"/>
      <c r="V129" s="106"/>
      <c r="W129" s="106"/>
      <c r="X129" s="106"/>
      <c r="Y129" s="106"/>
      <c r="Z129" s="106"/>
      <c r="AA129" s="106"/>
      <c r="AB129" s="106"/>
      <c r="AC129" s="106"/>
      <c r="AD129" s="1"/>
      <c r="AE129" s="1"/>
      <c r="AF129" s="1"/>
      <c r="AG129" s="1"/>
      <c r="AH129" s="1"/>
      <c r="AI129" s="1"/>
    </row>
    <row r="130" spans="2:35" ht="13.5" customHeight="1">
      <c r="B130" s="63" t="s">
        <v>122</v>
      </c>
      <c r="C130" s="63"/>
      <c r="D130" s="95" t="s">
        <v>123</v>
      </c>
      <c r="E130" s="96" t="s">
        <v>3</v>
      </c>
      <c r="F130" s="96" t="s">
        <v>62</v>
      </c>
      <c r="G130" s="97" t="s">
        <v>4</v>
      </c>
      <c r="H130" s="106"/>
      <c r="I130" s="106"/>
      <c r="J130" s="106"/>
      <c r="K130" s="106"/>
      <c r="L130" s="106"/>
      <c r="M130" s="106"/>
      <c r="N130" s="106"/>
      <c r="O130" s="106"/>
      <c r="P130" s="106"/>
      <c r="Q130" s="106"/>
      <c r="R130" s="106"/>
      <c r="S130" s="106"/>
      <c r="T130" s="106"/>
      <c r="U130" s="106"/>
      <c r="V130" s="106"/>
      <c r="W130" s="106"/>
      <c r="X130" s="106"/>
      <c r="Y130" s="106"/>
      <c r="Z130" s="106"/>
      <c r="AA130" s="106"/>
      <c r="AB130" s="106"/>
      <c r="AC130" s="106"/>
      <c r="AD130" s="1"/>
      <c r="AE130" s="1"/>
      <c r="AF130" s="1"/>
      <c r="AG130" s="1"/>
      <c r="AH130" s="1"/>
      <c r="AI130" s="1"/>
    </row>
    <row r="131" spans="2:35" ht="13.5" customHeight="1">
      <c r="B131" s="143"/>
      <c r="C131" s="127"/>
      <c r="D131" s="80" t="s">
        <v>124</v>
      </c>
      <c r="E131" s="29">
        <v>0</v>
      </c>
      <c r="F131" s="29">
        <v>0</v>
      </c>
      <c r="G131" s="29">
        <f t="shared" ref="G131:G133" si="48">I131</f>
        <v>0</v>
      </c>
      <c r="H131" s="81">
        <f t="shared" ref="H131:I133" si="49">SUM(J131+L131+N131+P131+R131+T131+V131+X131+Z131+AB131)</f>
        <v>0</v>
      </c>
      <c r="I131" s="81">
        <f t="shared" si="49"/>
        <v>0</v>
      </c>
      <c r="J131" s="82"/>
      <c r="K131" s="82"/>
      <c r="L131" s="82"/>
      <c r="M131" s="82">
        <v>0</v>
      </c>
      <c r="N131" s="82"/>
      <c r="O131" s="82">
        <v>0</v>
      </c>
      <c r="P131" s="82"/>
      <c r="Q131" s="82">
        <v>0</v>
      </c>
      <c r="R131" s="82"/>
      <c r="S131" s="82">
        <v>0</v>
      </c>
      <c r="T131" s="82"/>
      <c r="U131" s="82"/>
      <c r="V131" s="82"/>
      <c r="W131" s="82"/>
      <c r="X131" s="82"/>
      <c r="Y131" s="82"/>
      <c r="Z131" s="82"/>
      <c r="AA131" s="82"/>
      <c r="AB131" s="82"/>
      <c r="AC131" s="82"/>
      <c r="AD131" s="1"/>
      <c r="AE131" s="1"/>
      <c r="AF131" s="1"/>
      <c r="AG131" s="1"/>
      <c r="AH131" s="1"/>
      <c r="AI131" s="1"/>
    </row>
    <row r="132" spans="2:35" ht="13.5" customHeight="1">
      <c r="B132" s="143"/>
      <c r="C132" s="127"/>
      <c r="D132" s="71" t="s">
        <v>125</v>
      </c>
      <c r="E132" s="29">
        <v>0</v>
      </c>
      <c r="F132" s="29">
        <v>0</v>
      </c>
      <c r="G132" s="29">
        <f t="shared" si="48"/>
        <v>0</v>
      </c>
      <c r="H132" s="81">
        <f t="shared" si="49"/>
        <v>0</v>
      </c>
      <c r="I132" s="81">
        <f>+K132+M132</f>
        <v>0</v>
      </c>
      <c r="J132" s="82"/>
      <c r="K132" s="82">
        <v>0</v>
      </c>
      <c r="L132" s="82"/>
      <c r="M132" s="82">
        <v>0</v>
      </c>
      <c r="N132" s="82"/>
      <c r="O132" s="82"/>
      <c r="P132" s="82"/>
      <c r="Q132" s="82"/>
      <c r="R132" s="82"/>
      <c r="S132" s="82"/>
      <c r="T132" s="82"/>
      <c r="U132" s="82"/>
      <c r="V132" s="82">
        <v>0</v>
      </c>
      <c r="W132" s="82"/>
      <c r="X132" s="82">
        <v>0</v>
      </c>
      <c r="Y132" s="82"/>
      <c r="Z132" s="82">
        <v>0</v>
      </c>
      <c r="AA132" s="82"/>
      <c r="AB132" s="82"/>
      <c r="AC132" s="82"/>
      <c r="AD132" s="1"/>
      <c r="AE132" s="1"/>
      <c r="AF132" s="1"/>
      <c r="AG132" s="1"/>
      <c r="AH132" s="1"/>
      <c r="AI132" s="1"/>
    </row>
    <row r="133" spans="2:35" ht="24.75" customHeight="1">
      <c r="B133" s="143"/>
      <c r="C133" s="127"/>
      <c r="D133" s="71" t="s">
        <v>126</v>
      </c>
      <c r="E133" s="29">
        <v>0</v>
      </c>
      <c r="F133" s="29">
        <v>0</v>
      </c>
      <c r="G133" s="123">
        <f t="shared" si="48"/>
        <v>0</v>
      </c>
      <c r="H133" s="81">
        <f t="shared" si="49"/>
        <v>0</v>
      </c>
      <c r="I133" s="81">
        <f t="shared" si="49"/>
        <v>0</v>
      </c>
      <c r="J133" s="82"/>
      <c r="K133" s="82"/>
      <c r="L133" s="82"/>
      <c r="M133" s="82"/>
      <c r="N133" s="82"/>
      <c r="O133" s="82"/>
      <c r="P133" s="82"/>
      <c r="Q133" s="82"/>
      <c r="R133" s="82"/>
      <c r="S133" s="82"/>
      <c r="T133" s="82"/>
      <c r="U133" s="82"/>
      <c r="V133" s="82">
        <v>0</v>
      </c>
      <c r="W133" s="82"/>
      <c r="X133" s="82"/>
      <c r="Y133" s="82"/>
      <c r="Z133" s="82"/>
      <c r="AA133" s="82"/>
      <c r="AB133" s="82"/>
      <c r="AC133" s="82"/>
      <c r="AD133" s="1"/>
      <c r="AE133" s="1"/>
      <c r="AF133" s="1"/>
      <c r="AG133" s="1"/>
      <c r="AH133" s="1"/>
      <c r="AI133" s="1"/>
    </row>
    <row r="134" spans="2:35" ht="13.5" customHeight="1">
      <c r="B134" s="99"/>
      <c r="C134" s="99"/>
      <c r="D134" s="65" t="s">
        <v>34</v>
      </c>
      <c r="E134" s="66">
        <f>SUM(E131:E133)</f>
        <v>0</v>
      </c>
      <c r="F134" s="66">
        <f>SUM(F131:F133)</f>
        <v>0</v>
      </c>
      <c r="G134" s="66">
        <v>0</v>
      </c>
      <c r="H134" s="100">
        <f t="shared" ref="H134:AC134" si="50">SUM(H131:H133)</f>
        <v>0</v>
      </c>
      <c r="I134" s="101">
        <f t="shared" si="50"/>
        <v>0</v>
      </c>
      <c r="J134" s="102">
        <f t="shared" si="50"/>
        <v>0</v>
      </c>
      <c r="K134" s="102">
        <f t="shared" si="50"/>
        <v>0</v>
      </c>
      <c r="L134" s="102">
        <f t="shared" si="50"/>
        <v>0</v>
      </c>
      <c r="M134" s="102">
        <f t="shared" si="50"/>
        <v>0</v>
      </c>
      <c r="N134" s="102">
        <f t="shared" si="50"/>
        <v>0</v>
      </c>
      <c r="O134" s="102">
        <f t="shared" si="50"/>
        <v>0</v>
      </c>
      <c r="P134" s="102">
        <f t="shared" si="50"/>
        <v>0</v>
      </c>
      <c r="Q134" s="102">
        <f t="shared" si="50"/>
        <v>0</v>
      </c>
      <c r="R134" s="102">
        <f t="shared" si="50"/>
        <v>0</v>
      </c>
      <c r="S134" s="102">
        <f t="shared" si="50"/>
        <v>0</v>
      </c>
      <c r="T134" s="102">
        <f t="shared" si="50"/>
        <v>0</v>
      </c>
      <c r="U134" s="102">
        <f t="shared" si="50"/>
        <v>0</v>
      </c>
      <c r="V134" s="102">
        <f t="shared" si="50"/>
        <v>0</v>
      </c>
      <c r="W134" s="102">
        <f t="shared" si="50"/>
        <v>0</v>
      </c>
      <c r="X134" s="102">
        <f t="shared" si="50"/>
        <v>0</v>
      </c>
      <c r="Y134" s="102">
        <f t="shared" si="50"/>
        <v>0</v>
      </c>
      <c r="Z134" s="102">
        <f t="shared" si="50"/>
        <v>0</v>
      </c>
      <c r="AA134" s="102">
        <f t="shared" si="50"/>
        <v>0</v>
      </c>
      <c r="AB134" s="102">
        <f t="shared" si="50"/>
        <v>0</v>
      </c>
      <c r="AC134" s="102">
        <f t="shared" si="50"/>
        <v>0</v>
      </c>
      <c r="AD134" s="1"/>
      <c r="AE134" s="1"/>
      <c r="AF134" s="1"/>
      <c r="AG134" s="1"/>
      <c r="AH134" s="1"/>
      <c r="AI134" s="1"/>
    </row>
    <row r="135" spans="2:35" ht="13.5" customHeight="1">
      <c r="B135" s="99"/>
      <c r="C135" s="99"/>
      <c r="D135" s="119"/>
      <c r="E135" s="120"/>
      <c r="F135" s="120"/>
      <c r="G135" s="120"/>
      <c r="H135" s="121"/>
      <c r="I135" s="121"/>
      <c r="J135" s="122"/>
      <c r="K135" s="122"/>
      <c r="L135" s="122"/>
      <c r="M135" s="122"/>
      <c r="N135" s="122"/>
      <c r="O135" s="122"/>
      <c r="P135" s="122"/>
      <c r="Q135" s="122"/>
      <c r="R135" s="122"/>
      <c r="S135" s="122"/>
      <c r="T135" s="122"/>
      <c r="U135" s="122"/>
      <c r="V135" s="122"/>
      <c r="W135" s="122"/>
      <c r="X135" s="122"/>
      <c r="Y135" s="122"/>
      <c r="Z135" s="122"/>
      <c r="AA135" s="122"/>
      <c r="AB135" s="122"/>
      <c r="AC135" s="122"/>
      <c r="AD135" s="1"/>
      <c r="AE135" s="1"/>
      <c r="AF135" s="1"/>
      <c r="AG135" s="1"/>
      <c r="AH135" s="1"/>
      <c r="AI135" s="1"/>
    </row>
    <row r="136" spans="2:35" ht="13.5" customHeight="1">
      <c r="B136" s="99" t="s">
        <v>127</v>
      </c>
      <c r="C136" s="99"/>
      <c r="D136" s="119"/>
      <c r="E136" s="120"/>
      <c r="F136" s="120"/>
      <c r="G136" s="120">
        <v>0</v>
      </c>
      <c r="H136" s="121"/>
      <c r="I136" s="121"/>
      <c r="J136" s="122"/>
      <c r="K136" s="122"/>
      <c r="L136" s="122"/>
      <c r="M136" s="122"/>
      <c r="N136" s="122"/>
      <c r="O136" s="122"/>
      <c r="P136" s="122"/>
      <c r="Q136" s="122"/>
      <c r="R136" s="122"/>
      <c r="S136" s="122"/>
      <c r="T136" s="122"/>
      <c r="U136" s="122"/>
      <c r="V136" s="122"/>
      <c r="W136" s="122"/>
      <c r="X136" s="122"/>
      <c r="Y136" s="122"/>
      <c r="Z136" s="122"/>
      <c r="AA136" s="122"/>
      <c r="AB136" s="122"/>
      <c r="AC136" s="122"/>
      <c r="AD136" s="1"/>
      <c r="AE136" s="1"/>
      <c r="AF136" s="1"/>
      <c r="AG136" s="1"/>
      <c r="AH136" s="1"/>
      <c r="AI136" s="1"/>
    </row>
    <row r="137" spans="2:35" ht="13.5" customHeight="1">
      <c r="B137" s="63" t="s">
        <v>128</v>
      </c>
      <c r="C137" s="63"/>
      <c r="D137" s="95" t="s">
        <v>129</v>
      </c>
      <c r="E137" s="96" t="s">
        <v>3</v>
      </c>
      <c r="F137" s="96" t="s">
        <v>62</v>
      </c>
      <c r="G137" s="97" t="s">
        <v>4</v>
      </c>
      <c r="H137" s="106"/>
      <c r="I137" s="106"/>
      <c r="J137" s="106"/>
      <c r="K137" s="106"/>
      <c r="L137" s="106"/>
      <c r="M137" s="106"/>
      <c r="N137" s="106"/>
      <c r="O137" s="106"/>
      <c r="P137" s="106"/>
      <c r="Q137" s="106"/>
      <c r="R137" s="106"/>
      <c r="S137" s="106"/>
      <c r="T137" s="106"/>
      <c r="U137" s="106"/>
      <c r="V137" s="106"/>
      <c r="W137" s="106"/>
      <c r="X137" s="106"/>
      <c r="Y137" s="106"/>
      <c r="Z137" s="106"/>
      <c r="AA137" s="106"/>
      <c r="AB137" s="106"/>
      <c r="AC137" s="106"/>
      <c r="AD137" s="1"/>
      <c r="AE137" s="1"/>
      <c r="AF137" s="1"/>
      <c r="AG137" s="1"/>
      <c r="AH137" s="1"/>
      <c r="AI137" s="1"/>
    </row>
    <row r="138" spans="2:35" ht="13.5" customHeight="1">
      <c r="B138" s="150"/>
      <c r="C138" s="148"/>
      <c r="D138" s="151" t="s">
        <v>130</v>
      </c>
      <c r="E138" s="151"/>
      <c r="F138" s="151"/>
      <c r="G138" s="29">
        <f>I138</f>
        <v>0</v>
      </c>
      <c r="H138" s="106"/>
      <c r="I138" s="81">
        <f t="shared" ref="I138:I143" si="51">SUM(K138+M138+O138+Q138+S138+U138+W138+Y138+AA138+AC138)</f>
        <v>0</v>
      </c>
      <c r="J138" s="82"/>
      <c r="K138" s="82">
        <v>0</v>
      </c>
      <c r="L138" s="82"/>
      <c r="M138" s="82"/>
      <c r="N138" s="82"/>
      <c r="O138" s="82"/>
      <c r="P138" s="82"/>
      <c r="Q138" s="82"/>
      <c r="R138" s="82"/>
      <c r="S138" s="82"/>
      <c r="T138" s="82"/>
      <c r="U138" s="82"/>
      <c r="V138" s="82"/>
      <c r="W138" s="82"/>
      <c r="X138" s="82"/>
      <c r="Y138" s="82"/>
      <c r="Z138" s="82"/>
      <c r="AA138" s="82"/>
      <c r="AB138" s="82"/>
      <c r="AC138" s="82"/>
      <c r="AD138" s="1"/>
      <c r="AE138" s="1"/>
      <c r="AF138" s="1"/>
      <c r="AG138" s="1"/>
      <c r="AH138" s="1"/>
      <c r="AI138" s="1"/>
    </row>
    <row r="139" spans="2:35" ht="13.5" customHeight="1">
      <c r="B139" s="150"/>
      <c r="C139" s="148"/>
      <c r="D139" s="151" t="s">
        <v>130</v>
      </c>
      <c r="E139" s="151"/>
      <c r="F139" s="151"/>
      <c r="G139" s="29">
        <f t="shared" ref="G139:G151" si="52">I139</f>
        <v>0</v>
      </c>
      <c r="H139" s="106"/>
      <c r="I139" s="81">
        <f t="shared" si="51"/>
        <v>0</v>
      </c>
      <c r="J139" s="82"/>
      <c r="K139" s="82">
        <v>0</v>
      </c>
      <c r="L139" s="82"/>
      <c r="M139" s="82">
        <v>0</v>
      </c>
      <c r="N139" s="82"/>
      <c r="O139" s="82">
        <v>0</v>
      </c>
      <c r="P139" s="82"/>
      <c r="Q139" s="82">
        <v>0</v>
      </c>
      <c r="R139" s="82"/>
      <c r="S139" s="82">
        <v>0</v>
      </c>
      <c r="T139" s="82"/>
      <c r="U139" s="82"/>
      <c r="V139" s="82"/>
      <c r="W139" s="82"/>
      <c r="X139" s="82"/>
      <c r="Y139" s="82"/>
      <c r="Z139" s="82"/>
      <c r="AA139" s="82"/>
      <c r="AB139" s="82"/>
      <c r="AC139" s="82"/>
      <c r="AD139" s="1"/>
      <c r="AE139" s="1"/>
      <c r="AF139" s="1"/>
      <c r="AG139" s="1"/>
      <c r="AH139" s="1"/>
      <c r="AI139" s="1"/>
    </row>
    <row r="140" spans="2:35" ht="13.5" customHeight="1">
      <c r="B140" s="79"/>
      <c r="C140" s="127"/>
      <c r="D140" s="146" t="s">
        <v>131</v>
      </c>
      <c r="E140" s="29">
        <v>0</v>
      </c>
      <c r="F140" s="29">
        <v>0</v>
      </c>
      <c r="G140" s="29">
        <f t="shared" si="52"/>
        <v>0</v>
      </c>
      <c r="H140" s="81">
        <f>SUM(J140+L140+N140+P140+R140+T140+V140+X140+Z140+AB140)</f>
        <v>0</v>
      </c>
      <c r="I140" s="81">
        <f>SUM(K140+M140+O140+Q140+S140+U140+W140+Y140+AA140+AC140)</f>
        <v>0</v>
      </c>
      <c r="J140" s="82"/>
      <c r="K140" s="82"/>
      <c r="L140" s="82"/>
      <c r="M140" s="82">
        <v>0</v>
      </c>
      <c r="N140" s="82"/>
      <c r="O140" s="82">
        <v>0</v>
      </c>
      <c r="P140" s="82"/>
      <c r="Q140" s="82">
        <v>0</v>
      </c>
      <c r="R140" s="82"/>
      <c r="S140" s="82">
        <v>0</v>
      </c>
      <c r="T140" s="82"/>
      <c r="U140" s="82">
        <v>0</v>
      </c>
      <c r="V140" s="82"/>
      <c r="W140" s="82"/>
      <c r="X140" s="82"/>
      <c r="Y140" s="82"/>
      <c r="Z140" s="82"/>
      <c r="AA140" s="82"/>
      <c r="AB140" s="82"/>
      <c r="AC140" s="102"/>
      <c r="AD140" s="1"/>
      <c r="AE140" s="1"/>
      <c r="AF140" s="1"/>
      <c r="AG140" s="1"/>
      <c r="AH140" s="1"/>
      <c r="AI140" s="1"/>
    </row>
    <row r="141" spans="2:35" ht="13.5" customHeight="1">
      <c r="B141" s="150"/>
      <c r="C141" s="148"/>
      <c r="D141" s="151" t="s">
        <v>132</v>
      </c>
      <c r="E141" s="149"/>
      <c r="F141" s="149"/>
      <c r="G141" s="29">
        <f t="shared" si="52"/>
        <v>0</v>
      </c>
      <c r="H141" s="106"/>
      <c r="I141" s="81">
        <f t="shared" si="51"/>
        <v>0</v>
      </c>
      <c r="J141" s="82"/>
      <c r="K141" s="82"/>
      <c r="L141" s="82"/>
      <c r="M141" s="82"/>
      <c r="N141" s="82"/>
      <c r="O141" s="82"/>
      <c r="P141" s="82"/>
      <c r="Q141" s="82"/>
      <c r="R141" s="82"/>
      <c r="S141" s="82"/>
      <c r="T141" s="82"/>
      <c r="U141" s="82"/>
      <c r="V141" s="82"/>
      <c r="W141" s="82"/>
      <c r="X141" s="82"/>
      <c r="Y141" s="82"/>
      <c r="Z141" s="82"/>
      <c r="AA141" s="82"/>
      <c r="AB141" s="82"/>
      <c r="AC141" s="82"/>
      <c r="AD141" s="1"/>
      <c r="AE141" s="1"/>
      <c r="AF141" s="1"/>
      <c r="AG141" s="1"/>
      <c r="AH141" s="1"/>
      <c r="AI141" s="1"/>
    </row>
    <row r="142" spans="2:35" ht="13.5" customHeight="1">
      <c r="B142" s="150"/>
      <c r="C142" s="148"/>
      <c r="D142" s="151"/>
      <c r="E142" s="149"/>
      <c r="F142" s="149"/>
      <c r="G142" s="29">
        <f t="shared" si="52"/>
        <v>0</v>
      </c>
      <c r="H142" s="106"/>
      <c r="I142" s="81">
        <f>SUM(K142+M142+O142+Q142+S142+U142+W142+Y142+AA142+AC142)</f>
        <v>0</v>
      </c>
      <c r="J142" s="82"/>
      <c r="K142" s="82"/>
      <c r="L142" s="82"/>
      <c r="M142" s="82"/>
      <c r="N142" s="82"/>
      <c r="O142" s="82"/>
      <c r="P142" s="82"/>
      <c r="Q142" s="82">
        <v>0</v>
      </c>
      <c r="R142" s="82"/>
      <c r="S142" s="82"/>
      <c r="T142" s="82"/>
      <c r="U142" s="82"/>
      <c r="V142" s="82"/>
      <c r="W142" s="82"/>
      <c r="X142" s="82"/>
      <c r="Y142" s="82"/>
      <c r="Z142" s="82"/>
      <c r="AA142" s="82"/>
      <c r="AB142" s="82"/>
      <c r="AC142" s="82"/>
      <c r="AD142" s="1"/>
      <c r="AE142" s="1"/>
      <c r="AF142" s="1"/>
      <c r="AG142" s="1"/>
      <c r="AH142" s="1"/>
      <c r="AI142" s="1"/>
    </row>
    <row r="143" spans="2:35" ht="13.5" customHeight="1">
      <c r="B143" s="150"/>
      <c r="C143" s="148"/>
      <c r="D143" s="151" t="s">
        <v>133</v>
      </c>
      <c r="E143" s="149"/>
      <c r="F143" s="149"/>
      <c r="G143" s="29">
        <v>0</v>
      </c>
      <c r="H143" s="106"/>
      <c r="I143" s="81">
        <f t="shared" si="51"/>
        <v>0</v>
      </c>
      <c r="J143" s="82"/>
      <c r="K143" s="82">
        <v>0</v>
      </c>
      <c r="L143" s="82"/>
      <c r="M143" s="82">
        <v>0</v>
      </c>
      <c r="N143" s="82"/>
      <c r="O143" s="82">
        <v>0</v>
      </c>
      <c r="P143" s="82">
        <v>0</v>
      </c>
      <c r="Q143" s="82">
        <v>0</v>
      </c>
      <c r="R143" s="82"/>
      <c r="S143" s="82"/>
      <c r="T143" s="82"/>
      <c r="U143" s="82"/>
      <c r="V143" s="82"/>
      <c r="W143" s="82"/>
      <c r="X143" s="82"/>
      <c r="Y143" s="82"/>
      <c r="Z143" s="82"/>
      <c r="AA143" s="82"/>
      <c r="AB143" s="82"/>
      <c r="AC143" s="82"/>
      <c r="AD143" s="1"/>
      <c r="AE143" s="1"/>
      <c r="AF143" s="1"/>
      <c r="AG143" s="1"/>
      <c r="AH143" s="1"/>
      <c r="AI143" s="1"/>
    </row>
    <row r="144" spans="2:35" ht="13.5" customHeight="1">
      <c r="B144" s="79"/>
      <c r="C144" s="127"/>
      <c r="D144" s="151" t="s">
        <v>134</v>
      </c>
      <c r="E144" s="29">
        <v>0</v>
      </c>
      <c r="F144" s="29">
        <f>I144</f>
        <v>0</v>
      </c>
      <c r="G144" s="29">
        <f t="shared" si="52"/>
        <v>0</v>
      </c>
      <c r="H144" s="81">
        <f>E144</f>
        <v>0</v>
      </c>
      <c r="I144" s="81">
        <f t="shared" ref="H144:I153" si="53">SUM(K144+M144+O144+Q144+S144+U144+W144+Y144+AA144+AC144)</f>
        <v>0</v>
      </c>
      <c r="J144" s="82">
        <v>0</v>
      </c>
      <c r="K144" s="82"/>
      <c r="L144" s="82">
        <v>0</v>
      </c>
      <c r="M144" s="82"/>
      <c r="N144" s="82">
        <v>0</v>
      </c>
      <c r="O144" s="82">
        <v>0</v>
      </c>
      <c r="P144" s="82">
        <v>0</v>
      </c>
      <c r="Q144" s="82">
        <v>0</v>
      </c>
      <c r="R144" s="82">
        <v>0</v>
      </c>
      <c r="S144" s="82"/>
      <c r="T144" s="82">
        <v>0</v>
      </c>
      <c r="U144" s="82"/>
      <c r="V144" s="82">
        <v>0</v>
      </c>
      <c r="W144" s="82"/>
      <c r="X144" s="82">
        <v>0</v>
      </c>
      <c r="Y144" s="82"/>
      <c r="Z144" s="82">
        <f>$C144*2</f>
        <v>0</v>
      </c>
      <c r="AA144" s="82"/>
      <c r="AB144" s="82">
        <f>$C144*2</f>
        <v>0</v>
      </c>
      <c r="AC144" s="82"/>
      <c r="AD144" s="1"/>
      <c r="AE144" s="1"/>
      <c r="AF144" s="1"/>
      <c r="AG144" s="1"/>
      <c r="AH144" s="1"/>
      <c r="AI144" s="1"/>
    </row>
    <row r="145" spans="2:35" ht="13.5" customHeight="1">
      <c r="B145" s="79"/>
      <c r="C145" s="127"/>
      <c r="D145" s="165" t="s">
        <v>135</v>
      </c>
      <c r="E145" s="29">
        <v>0</v>
      </c>
      <c r="F145" s="29">
        <f t="shared" ref="F145:F148" si="54">I145</f>
        <v>0</v>
      </c>
      <c r="G145" s="29">
        <f t="shared" si="52"/>
        <v>0</v>
      </c>
      <c r="H145" s="81">
        <f t="shared" ref="H145:H148" si="55">E145</f>
        <v>0</v>
      </c>
      <c r="I145" s="81">
        <f t="shared" si="53"/>
        <v>0</v>
      </c>
      <c r="J145" s="82">
        <v>0</v>
      </c>
      <c r="K145" s="82"/>
      <c r="L145" s="82">
        <v>0</v>
      </c>
      <c r="M145" s="82"/>
      <c r="N145" s="82">
        <v>0</v>
      </c>
      <c r="O145" s="82"/>
      <c r="P145" s="82">
        <v>0</v>
      </c>
      <c r="Q145" s="82"/>
      <c r="R145" s="82">
        <v>0</v>
      </c>
      <c r="S145" s="82"/>
      <c r="T145" s="82">
        <v>0</v>
      </c>
      <c r="U145" s="82"/>
      <c r="V145" s="82">
        <v>0</v>
      </c>
      <c r="W145" s="82"/>
      <c r="X145" s="82">
        <v>0</v>
      </c>
      <c r="Y145" s="82"/>
      <c r="Z145" s="82">
        <f>$C145*2</f>
        <v>0</v>
      </c>
      <c r="AA145" s="82"/>
      <c r="AB145" s="82">
        <f>$C145*2</f>
        <v>0</v>
      </c>
      <c r="AC145" s="82"/>
      <c r="AD145" s="1"/>
      <c r="AE145" s="1"/>
      <c r="AF145" s="1"/>
      <c r="AG145" s="1"/>
      <c r="AH145" s="1"/>
      <c r="AI145" s="1"/>
    </row>
    <row r="146" spans="2:35" ht="13.5" customHeight="1">
      <c r="B146" s="79"/>
      <c r="C146" s="127"/>
      <c r="D146" s="165" t="s">
        <v>136</v>
      </c>
      <c r="E146" s="29">
        <v>0</v>
      </c>
      <c r="F146" s="29">
        <f t="shared" si="54"/>
        <v>0</v>
      </c>
      <c r="G146" s="29">
        <f t="shared" si="52"/>
        <v>0</v>
      </c>
      <c r="H146" s="81">
        <f t="shared" si="55"/>
        <v>0</v>
      </c>
      <c r="I146" s="81">
        <f t="shared" si="53"/>
        <v>0</v>
      </c>
      <c r="J146" s="82">
        <v>0</v>
      </c>
      <c r="K146" s="82"/>
      <c r="L146" s="82">
        <v>0</v>
      </c>
      <c r="M146" s="82"/>
      <c r="N146" s="82">
        <v>0</v>
      </c>
      <c r="O146" s="82"/>
      <c r="P146" s="82">
        <v>0</v>
      </c>
      <c r="Q146" s="82"/>
      <c r="R146" s="82">
        <v>0</v>
      </c>
      <c r="S146" s="82"/>
      <c r="T146" s="82">
        <v>0</v>
      </c>
      <c r="U146" s="82"/>
      <c r="V146" s="82">
        <v>0</v>
      </c>
      <c r="W146" s="82"/>
      <c r="X146" s="82">
        <v>0</v>
      </c>
      <c r="Y146" s="82"/>
      <c r="Z146" s="82">
        <f>$C146*2</f>
        <v>0</v>
      </c>
      <c r="AA146" s="82"/>
      <c r="AB146" s="82">
        <f>$C146*2</f>
        <v>0</v>
      </c>
      <c r="AC146" s="82"/>
      <c r="AD146" s="1"/>
      <c r="AE146" s="1"/>
      <c r="AF146" s="1"/>
      <c r="AG146" s="1"/>
      <c r="AH146" s="1"/>
      <c r="AI146" s="1"/>
    </row>
    <row r="147" spans="2:35" ht="13.5" customHeight="1">
      <c r="B147" s="79"/>
      <c r="C147" s="127"/>
      <c r="D147" s="165" t="s">
        <v>137</v>
      </c>
      <c r="E147" s="29">
        <v>0</v>
      </c>
      <c r="F147" s="29">
        <f t="shared" si="54"/>
        <v>0</v>
      </c>
      <c r="G147" s="29">
        <f t="shared" si="52"/>
        <v>0</v>
      </c>
      <c r="H147" s="81">
        <f t="shared" si="55"/>
        <v>0</v>
      </c>
      <c r="I147" s="81">
        <f t="shared" si="53"/>
        <v>0</v>
      </c>
      <c r="J147" s="82">
        <v>0</v>
      </c>
      <c r="K147" s="82"/>
      <c r="L147" s="82">
        <v>0</v>
      </c>
      <c r="M147" s="82"/>
      <c r="N147" s="82">
        <v>0</v>
      </c>
      <c r="O147" s="82"/>
      <c r="P147" s="82">
        <v>0</v>
      </c>
      <c r="Q147" s="82"/>
      <c r="R147" s="82">
        <v>0</v>
      </c>
      <c r="S147" s="82"/>
      <c r="T147" s="82">
        <v>0</v>
      </c>
      <c r="U147" s="82"/>
      <c r="V147" s="82">
        <v>0</v>
      </c>
      <c r="W147" s="82"/>
      <c r="X147" s="82">
        <v>0</v>
      </c>
      <c r="Y147" s="82"/>
      <c r="Z147" s="82">
        <f>$C147*6</f>
        <v>0</v>
      </c>
      <c r="AA147" s="82"/>
      <c r="AB147" s="82">
        <f>$C147*3</f>
        <v>0</v>
      </c>
      <c r="AC147" s="82"/>
      <c r="AD147" s="1"/>
      <c r="AE147" s="1"/>
      <c r="AF147" s="1"/>
      <c r="AG147" s="1"/>
      <c r="AH147" s="1"/>
      <c r="AI147" s="1"/>
    </row>
    <row r="148" spans="2:35" ht="13.5" customHeight="1">
      <c r="B148" s="79"/>
      <c r="C148" s="127"/>
      <c r="D148" s="165" t="s">
        <v>138</v>
      </c>
      <c r="E148" s="29">
        <v>0</v>
      </c>
      <c r="F148" s="29">
        <f t="shared" si="54"/>
        <v>0</v>
      </c>
      <c r="G148" s="29">
        <f t="shared" si="52"/>
        <v>0</v>
      </c>
      <c r="H148" s="81">
        <f t="shared" si="55"/>
        <v>0</v>
      </c>
      <c r="I148" s="81">
        <f t="shared" si="53"/>
        <v>0</v>
      </c>
      <c r="J148" s="82">
        <v>0</v>
      </c>
      <c r="K148" s="82"/>
      <c r="L148" s="82">
        <v>0</v>
      </c>
      <c r="M148" s="82"/>
      <c r="N148" s="82">
        <v>0</v>
      </c>
      <c r="O148" s="82"/>
      <c r="P148" s="82">
        <v>0</v>
      </c>
      <c r="Q148" s="82"/>
      <c r="R148" s="82">
        <v>0</v>
      </c>
      <c r="S148" s="82"/>
      <c r="T148" s="82">
        <v>0</v>
      </c>
      <c r="U148" s="82"/>
      <c r="V148" s="82">
        <v>0</v>
      </c>
      <c r="W148" s="82"/>
      <c r="X148" s="82">
        <v>0</v>
      </c>
      <c r="Y148" s="82"/>
      <c r="Z148" s="82">
        <f>$C148*2</f>
        <v>0</v>
      </c>
      <c r="AA148" s="82"/>
      <c r="AB148" s="82">
        <f>$C148*2</f>
        <v>0</v>
      </c>
      <c r="AC148" s="82"/>
      <c r="AD148" s="1"/>
      <c r="AE148" s="1"/>
      <c r="AF148" s="1"/>
      <c r="AG148" s="1"/>
      <c r="AH148" s="1"/>
      <c r="AI148" s="1"/>
    </row>
    <row r="149" spans="2:35" ht="13.5" customHeight="1">
      <c r="B149" s="79"/>
      <c r="C149" s="127"/>
      <c r="D149" s="151" t="s">
        <v>139</v>
      </c>
      <c r="E149" s="29">
        <f t="shared" ref="E149:E153" si="56">H149</f>
        <v>0</v>
      </c>
      <c r="F149" s="29">
        <v>0</v>
      </c>
      <c r="G149" s="29">
        <f t="shared" si="52"/>
        <v>0</v>
      </c>
      <c r="H149" s="81">
        <f t="shared" si="53"/>
        <v>0</v>
      </c>
      <c r="I149" s="81">
        <f t="shared" si="53"/>
        <v>0</v>
      </c>
      <c r="J149" s="82"/>
      <c r="K149" s="82"/>
      <c r="L149" s="82"/>
      <c r="M149" s="82"/>
      <c r="N149" s="82"/>
      <c r="O149" s="82"/>
      <c r="P149" s="82"/>
      <c r="Q149" s="82"/>
      <c r="R149" s="82"/>
      <c r="S149" s="82"/>
      <c r="T149" s="82"/>
      <c r="U149" s="82"/>
      <c r="V149" s="82"/>
      <c r="W149" s="82"/>
      <c r="X149" s="82"/>
      <c r="Y149" s="82"/>
      <c r="Z149" s="82"/>
      <c r="AA149" s="82"/>
      <c r="AB149" s="82"/>
      <c r="AC149" s="82"/>
      <c r="AD149" s="1"/>
      <c r="AE149" s="1"/>
      <c r="AF149" s="1"/>
      <c r="AG149" s="1"/>
      <c r="AH149" s="1"/>
      <c r="AI149" s="1"/>
    </row>
    <row r="150" spans="2:35" ht="13.5" customHeight="1">
      <c r="B150" s="79"/>
      <c r="C150" s="127"/>
      <c r="D150" s="151" t="s">
        <v>140</v>
      </c>
      <c r="E150" s="29">
        <f t="shared" ref="E150" si="57">H150</f>
        <v>0</v>
      </c>
      <c r="F150" s="29">
        <v>0</v>
      </c>
      <c r="G150" s="29">
        <f t="shared" si="52"/>
        <v>0</v>
      </c>
      <c r="H150" s="81"/>
      <c r="I150" s="81">
        <f t="shared" si="53"/>
        <v>0</v>
      </c>
      <c r="J150" s="82"/>
      <c r="K150" s="82"/>
      <c r="L150" s="82"/>
      <c r="M150" s="82"/>
      <c r="N150" s="82"/>
      <c r="O150" s="82"/>
      <c r="P150" s="82"/>
      <c r="Q150" s="82"/>
      <c r="R150" s="82"/>
      <c r="S150" s="82"/>
      <c r="T150" s="82"/>
      <c r="U150" s="82"/>
      <c r="V150" s="82"/>
      <c r="W150" s="82"/>
      <c r="X150" s="82"/>
      <c r="Y150" s="82"/>
      <c r="Z150" s="82"/>
      <c r="AA150" s="82"/>
      <c r="AB150" s="82"/>
      <c r="AC150" s="82"/>
      <c r="AD150" s="1"/>
      <c r="AE150" s="1"/>
      <c r="AF150" s="1"/>
      <c r="AG150" s="1"/>
      <c r="AH150" s="1"/>
      <c r="AI150" s="1"/>
    </row>
    <row r="151" spans="2:35" ht="13.5" customHeight="1">
      <c r="B151" s="79"/>
      <c r="C151" s="127"/>
      <c r="D151" s="79" t="s">
        <v>141</v>
      </c>
      <c r="E151" s="29"/>
      <c r="F151" s="29">
        <v>0</v>
      </c>
      <c r="G151" s="29">
        <f t="shared" si="52"/>
        <v>0</v>
      </c>
      <c r="H151" s="81"/>
      <c r="I151" s="81">
        <f t="shared" si="53"/>
        <v>0</v>
      </c>
      <c r="J151" s="82"/>
      <c r="K151" s="82">
        <v>0</v>
      </c>
      <c r="L151" s="82"/>
      <c r="M151" s="82"/>
      <c r="N151" s="82"/>
      <c r="O151" s="82"/>
      <c r="P151" s="82"/>
      <c r="Q151" s="82">
        <v>0</v>
      </c>
      <c r="R151" s="82"/>
      <c r="S151" s="82"/>
      <c r="T151" s="82"/>
      <c r="U151" s="82">
        <v>0</v>
      </c>
      <c r="V151" s="82"/>
      <c r="W151" s="82"/>
      <c r="X151" s="82"/>
      <c r="Y151" s="82"/>
      <c r="Z151" s="82"/>
      <c r="AA151" s="82"/>
      <c r="AB151" s="82"/>
      <c r="AC151" s="82"/>
      <c r="AD151" s="1"/>
      <c r="AE151" s="1"/>
      <c r="AF151" s="1"/>
      <c r="AG151" s="1"/>
      <c r="AH151" s="1"/>
      <c r="AI151" s="1"/>
    </row>
    <row r="152" spans="2:35" ht="13.5" customHeight="1">
      <c r="B152" s="79"/>
      <c r="C152" s="127"/>
      <c r="D152" s="79"/>
      <c r="E152" s="29"/>
      <c r="F152" s="29"/>
      <c r="G152" s="29">
        <v>0</v>
      </c>
      <c r="H152" s="81"/>
      <c r="I152" s="81"/>
      <c r="J152" s="82"/>
      <c r="K152" s="82"/>
      <c r="L152" s="82"/>
      <c r="M152" s="82"/>
      <c r="N152" s="82"/>
      <c r="O152" s="82"/>
      <c r="P152" s="82"/>
      <c r="Q152" s="82"/>
      <c r="R152" s="82"/>
      <c r="S152" s="82"/>
      <c r="T152" s="82"/>
      <c r="U152" s="82"/>
      <c r="V152" s="82"/>
      <c r="W152" s="82"/>
      <c r="X152" s="82"/>
      <c r="Y152" s="82"/>
      <c r="Z152" s="82"/>
      <c r="AA152" s="82"/>
      <c r="AB152" s="82"/>
      <c r="AC152" s="82"/>
      <c r="AD152" s="1"/>
      <c r="AE152" s="1"/>
      <c r="AF152" s="1"/>
      <c r="AG152" s="1"/>
      <c r="AH152" s="1"/>
      <c r="AI152" s="1"/>
    </row>
    <row r="153" spans="2:35" ht="13.5" customHeight="1">
      <c r="B153" s="79"/>
      <c r="C153" s="127"/>
      <c r="D153" s="79"/>
      <c r="E153" s="29">
        <f t="shared" si="56"/>
        <v>0</v>
      </c>
      <c r="F153" s="29">
        <v>0</v>
      </c>
      <c r="G153" s="29">
        <f t="shared" ref="G153" si="58">I153</f>
        <v>0</v>
      </c>
      <c r="H153" s="81">
        <f t="shared" si="53"/>
        <v>0</v>
      </c>
      <c r="I153" s="81">
        <f t="shared" si="53"/>
        <v>0</v>
      </c>
      <c r="J153" s="82"/>
      <c r="K153" s="82"/>
      <c r="L153" s="82"/>
      <c r="M153" s="82"/>
      <c r="N153" s="82"/>
      <c r="O153" s="82"/>
      <c r="P153" s="82"/>
      <c r="Q153" s="82">
        <v>0</v>
      </c>
      <c r="R153" s="82"/>
      <c r="S153" s="82"/>
      <c r="T153" s="82"/>
      <c r="U153" s="82"/>
      <c r="V153" s="82"/>
      <c r="W153" s="82"/>
      <c r="X153" s="82"/>
      <c r="Y153" s="82"/>
      <c r="Z153" s="82"/>
      <c r="AA153" s="82"/>
      <c r="AB153" s="82"/>
      <c r="AC153" s="82"/>
      <c r="AD153" s="1"/>
      <c r="AE153" s="1"/>
      <c r="AF153" s="1"/>
      <c r="AG153" s="1"/>
      <c r="AH153" s="1"/>
      <c r="AI153" s="1"/>
    </row>
    <row r="154" spans="2:35" ht="13.5" customHeight="1">
      <c r="B154" s="99"/>
      <c r="C154" s="99"/>
      <c r="D154" s="65" t="s">
        <v>34</v>
      </c>
      <c r="E154" s="66">
        <f>SUM(E138:E153)</f>
        <v>0</v>
      </c>
      <c r="F154" s="66">
        <f>SUM(F138:F153)</f>
        <v>0</v>
      </c>
      <c r="G154" s="66">
        <f>SUM(G138:G153)-G136</f>
        <v>0</v>
      </c>
      <c r="H154" s="100">
        <f t="shared" ref="H154:AC154" si="59">SUM(H144:H153)</f>
        <v>0</v>
      </c>
      <c r="I154" s="101">
        <f t="shared" si="59"/>
        <v>0</v>
      </c>
      <c r="J154" s="102">
        <f t="shared" si="59"/>
        <v>0</v>
      </c>
      <c r="K154" s="102">
        <f t="shared" si="59"/>
        <v>0</v>
      </c>
      <c r="L154" s="102">
        <f t="shared" si="59"/>
        <v>0</v>
      </c>
      <c r="M154" s="102">
        <f t="shared" si="59"/>
        <v>0</v>
      </c>
      <c r="N154" s="102">
        <f t="shared" si="59"/>
        <v>0</v>
      </c>
      <c r="O154" s="102">
        <f t="shared" si="59"/>
        <v>0</v>
      </c>
      <c r="P154" s="102">
        <f t="shared" si="59"/>
        <v>0</v>
      </c>
      <c r="Q154" s="102">
        <f t="shared" si="59"/>
        <v>0</v>
      </c>
      <c r="R154" s="102">
        <f t="shared" si="59"/>
        <v>0</v>
      </c>
      <c r="S154" s="102">
        <f t="shared" si="59"/>
        <v>0</v>
      </c>
      <c r="T154" s="102">
        <f t="shared" si="59"/>
        <v>0</v>
      </c>
      <c r="U154" s="102">
        <f t="shared" si="59"/>
        <v>0</v>
      </c>
      <c r="V154" s="102">
        <f t="shared" si="59"/>
        <v>0</v>
      </c>
      <c r="W154" s="102">
        <f t="shared" si="59"/>
        <v>0</v>
      </c>
      <c r="X154" s="102">
        <f t="shared" si="59"/>
        <v>0</v>
      </c>
      <c r="Y154" s="102">
        <f t="shared" si="59"/>
        <v>0</v>
      </c>
      <c r="Z154" s="102">
        <f t="shared" si="59"/>
        <v>0</v>
      </c>
      <c r="AA154" s="102">
        <f t="shared" si="59"/>
        <v>0</v>
      </c>
      <c r="AB154" s="102">
        <f t="shared" si="59"/>
        <v>0</v>
      </c>
      <c r="AC154" s="102">
        <f t="shared" si="59"/>
        <v>0</v>
      </c>
      <c r="AD154" s="1"/>
      <c r="AE154" s="1"/>
      <c r="AF154" s="1"/>
      <c r="AG154" s="1"/>
      <c r="AH154" s="1"/>
      <c r="AI154" s="1"/>
    </row>
    <row r="155" spans="2:35" ht="13.5" customHeight="1">
      <c r="B155" s="156" t="s">
        <v>142</v>
      </c>
      <c r="C155" s="120"/>
      <c r="D155" s="120"/>
      <c r="E155" s="120"/>
      <c r="F155" s="99"/>
      <c r="G155" s="99"/>
      <c r="H155" s="121"/>
      <c r="I155" s="121"/>
      <c r="J155" s="122"/>
      <c r="K155" s="122"/>
      <c r="L155" s="122"/>
      <c r="M155" s="122"/>
      <c r="N155" s="122"/>
      <c r="O155" s="122"/>
      <c r="P155" s="122"/>
      <c r="Q155" s="122"/>
      <c r="R155" s="122"/>
      <c r="S155" s="122"/>
      <c r="T155" s="122"/>
      <c r="U155" s="122"/>
      <c r="V155" s="122"/>
      <c r="W155" s="122"/>
      <c r="X155" s="82"/>
      <c r="Y155" s="122"/>
      <c r="Z155" s="122"/>
      <c r="AA155" s="122"/>
      <c r="AB155" s="122"/>
      <c r="AC155" s="122"/>
      <c r="AD155" s="1"/>
      <c r="AE155" s="1"/>
      <c r="AF155" s="1"/>
      <c r="AG155" s="1"/>
      <c r="AH155" s="1"/>
      <c r="AI155" s="1"/>
    </row>
    <row r="156" spans="2:35" ht="13.5" customHeight="1">
      <c r="B156" s="1"/>
      <c r="C156" s="117"/>
      <c r="D156" s="107"/>
      <c r="E156" s="109"/>
      <c r="F156" s="99"/>
      <c r="G156" s="99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</row>
    <row r="157" spans="2:35" ht="13.5" customHeight="1">
      <c r="B157" s="1"/>
      <c r="C157" s="117"/>
      <c r="D157" s="107"/>
      <c r="E157" s="109"/>
      <c r="F157" s="99"/>
      <c r="G157" s="99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</row>
    <row r="158" spans="2:35" ht="13.5" customHeight="1">
      <c r="B158" s="1"/>
      <c r="C158" s="117"/>
      <c r="D158" s="107"/>
      <c r="E158" s="109"/>
      <c r="F158" s="99"/>
      <c r="G158" s="99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</row>
    <row r="159" spans="2:35" ht="13.5" customHeight="1">
      <c r="B159" s="1"/>
      <c r="C159" s="117"/>
      <c r="D159" s="107"/>
      <c r="E159" s="109"/>
      <c r="F159" s="99"/>
      <c r="G159" s="99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</row>
    <row r="160" spans="2:35" ht="13.5" customHeight="1">
      <c r="B160" s="1"/>
      <c r="C160" s="117"/>
      <c r="D160" s="107"/>
      <c r="E160" s="109"/>
      <c r="F160" s="99"/>
      <c r="G160" s="99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</row>
    <row r="161" spans="2:35" ht="13.5" customHeight="1">
      <c r="B161" s="31"/>
      <c r="C161" s="117"/>
      <c r="D161" s="107"/>
      <c r="E161" s="109"/>
      <c r="F161" s="99"/>
      <c r="G161" s="99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</row>
    <row r="162" spans="2:35" ht="13.5" customHeight="1">
      <c r="B162" s="1"/>
      <c r="C162" s="117"/>
      <c r="D162" s="107"/>
      <c r="E162" s="109"/>
      <c r="F162" s="99"/>
      <c r="G162" s="99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</row>
    <row r="163" spans="2:35" ht="13.5" customHeight="1">
      <c r="B163" s="1"/>
      <c r="C163" s="117"/>
      <c r="D163" s="107"/>
      <c r="E163" s="109"/>
      <c r="F163" s="99"/>
      <c r="G163" s="99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</row>
    <row r="164" spans="2:35" ht="13.5" customHeight="1">
      <c r="B164" s="1"/>
      <c r="C164" s="117"/>
      <c r="D164" s="107"/>
      <c r="E164" s="109"/>
      <c r="F164" s="99"/>
      <c r="G164" s="99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</row>
    <row r="165" spans="2:35" ht="13.5" customHeight="1">
      <c r="B165" s="1"/>
      <c r="C165" s="117"/>
      <c r="D165" s="107"/>
      <c r="E165" s="109"/>
      <c r="F165" s="99"/>
      <c r="G165" s="99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</row>
    <row r="166" spans="2:35" ht="13.5" customHeight="1">
      <c r="B166" s="1"/>
      <c r="C166" s="117"/>
      <c r="D166" s="107"/>
      <c r="E166" s="109"/>
      <c r="F166" s="99"/>
      <c r="G166" s="99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</row>
    <row r="167" spans="2:35" ht="13.5" customHeight="1">
      <c r="B167" s="1"/>
      <c r="C167" s="117" t="s">
        <v>34</v>
      </c>
      <c r="D167" s="107"/>
      <c r="E167" s="109"/>
      <c r="F167" s="99"/>
      <c r="G167" s="99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</row>
    <row r="168" spans="2:35" ht="13.5" customHeight="1">
      <c r="B168" s="1"/>
      <c r="C168" s="116">
        <f>SUM(B161:B167)</f>
        <v>0</v>
      </c>
      <c r="D168" s="107"/>
      <c r="E168" s="109"/>
      <c r="F168" s="99"/>
      <c r="G168" s="99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</row>
    <row r="169" spans="2:35" ht="13.5" customHeight="1">
      <c r="B169" s="1"/>
      <c r="C169" s="117"/>
      <c r="D169" s="107"/>
      <c r="E169" s="109"/>
      <c r="F169" s="99"/>
      <c r="G169" s="99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</row>
    <row r="170" spans="2:35" ht="13.5" customHeight="1">
      <c r="B170" s="1"/>
      <c r="C170" s="117"/>
      <c r="D170" s="107"/>
      <c r="E170" s="109"/>
      <c r="F170" s="99"/>
      <c r="G170" s="99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</row>
    <row r="171" spans="2:35" ht="13.5" customHeight="1">
      <c r="B171" s="1"/>
      <c r="C171" s="117"/>
      <c r="D171" s="107"/>
      <c r="E171" s="109"/>
      <c r="F171" s="99"/>
      <c r="G171" s="99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</row>
    <row r="172" spans="2:35" ht="13.5" customHeight="1">
      <c r="B172" s="1"/>
      <c r="C172" s="1"/>
      <c r="D172" s="30"/>
      <c r="E172" s="1"/>
      <c r="F172" s="1"/>
      <c r="G172" s="1"/>
      <c r="H172" s="34"/>
      <c r="I172" s="34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</row>
    <row r="173" spans="2:35" ht="13.5" customHeight="1">
      <c r="B173" s="1"/>
      <c r="C173" s="1"/>
      <c r="D173" s="30"/>
      <c r="E173" s="1"/>
      <c r="F173" s="1"/>
      <c r="G173" s="1"/>
      <c r="H173" s="34"/>
      <c r="I173" s="34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</row>
    <row r="174" spans="2:35" ht="13.5" customHeight="1">
      <c r="B174" s="1"/>
      <c r="C174" s="1"/>
      <c r="D174" s="30"/>
      <c r="E174" s="1"/>
      <c r="F174" s="1"/>
      <c r="G174" s="1"/>
      <c r="H174" s="34"/>
      <c r="I174" s="34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</row>
    <row r="175" spans="2:35" ht="13.5" customHeight="1">
      <c r="B175" s="1"/>
      <c r="C175" s="1"/>
      <c r="D175" s="30"/>
      <c r="E175" s="1"/>
      <c r="F175" s="1"/>
      <c r="G175" s="1"/>
      <c r="H175" s="34"/>
      <c r="I175" s="34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</row>
    <row r="176" spans="2:35" ht="13.5" customHeight="1">
      <c r="B176" s="1"/>
      <c r="C176" s="1"/>
      <c r="D176" s="30"/>
      <c r="E176" s="1"/>
      <c r="F176" s="1"/>
      <c r="G176" s="1"/>
      <c r="H176" s="34"/>
      <c r="I176" s="34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</row>
    <row r="177" spans="2:35" ht="13.5" customHeight="1">
      <c r="B177" s="1"/>
      <c r="C177" s="1"/>
      <c r="D177" s="30"/>
      <c r="E177" s="1"/>
      <c r="F177" s="1"/>
      <c r="G177" s="1"/>
      <c r="H177" s="34"/>
      <c r="I177" s="34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</row>
  </sheetData>
  <mergeCells count="39">
    <mergeCell ref="B4:C4"/>
    <mergeCell ref="B5:C5"/>
    <mergeCell ref="H5:I5"/>
    <mergeCell ref="J5:K5"/>
    <mergeCell ref="L5:M5"/>
    <mergeCell ref="J1:K1"/>
    <mergeCell ref="V1:W1"/>
    <mergeCell ref="V5:W5"/>
    <mergeCell ref="L1:M1"/>
    <mergeCell ref="N1:O1"/>
    <mergeCell ref="P1:Q1"/>
    <mergeCell ref="R1:S1"/>
    <mergeCell ref="N5:O5"/>
    <mergeCell ref="P5:Q5"/>
    <mergeCell ref="R5:S5"/>
    <mergeCell ref="T5:U5"/>
    <mergeCell ref="T1:U1"/>
    <mergeCell ref="J44:K44"/>
    <mergeCell ref="L44:M44"/>
    <mergeCell ref="N44:O44"/>
    <mergeCell ref="P44:Q44"/>
    <mergeCell ref="R44:S44"/>
    <mergeCell ref="T44:U44"/>
    <mergeCell ref="V44:W44"/>
    <mergeCell ref="X44:Y44"/>
    <mergeCell ref="Z44:AA44"/>
    <mergeCell ref="AB44:AC44"/>
    <mergeCell ref="Z47:AA47"/>
    <mergeCell ref="AB47:AC47"/>
    <mergeCell ref="X45:Y45"/>
    <mergeCell ref="H47:I47"/>
    <mergeCell ref="J47:K47"/>
    <mergeCell ref="L47:M47"/>
    <mergeCell ref="N47:O47"/>
    <mergeCell ref="P47:Q47"/>
    <mergeCell ref="R47:S47"/>
    <mergeCell ref="T47:U47"/>
    <mergeCell ref="V47:W47"/>
    <mergeCell ref="X47:Y47"/>
  </mergeCells>
  <pageMargins left="0.39370078740157483" right="0.39370078740157483" top="0.39370078740157483" bottom="0.39370078740157483" header="0.31496062992125984" footer="0.31496062992125984"/>
  <pageSetup paperSize="9" scale="90" fitToWidth="0" fitToHeight="0" orientation="portrait" r:id="rId1"/>
  <headerFooter differentFirst="1">
    <oddFooter>Page &amp;P of &amp;N</oddFooter>
  </headerFooter>
  <legacyDrawing r:id="rId2"/>
  <tableParts count="5">
    <tablePart r:id="rId3"/>
    <tablePart r:id="rId4"/>
    <tablePart r:id="rId5"/>
    <tablePart r:id="rId6"/>
    <tablePart r:id="rId7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91739D-B734-42FF-9498-23804DB538EE}">
  <dimension ref="A1:F28"/>
  <sheetViews>
    <sheetView workbookViewId="0">
      <selection activeCell="D23" sqref="D23"/>
    </sheetView>
  </sheetViews>
  <sheetFormatPr defaultRowHeight="13.5"/>
  <cols>
    <col min="1" max="1" width="56.42578125" customWidth="1"/>
    <col min="2" max="2" width="11.42578125" style="158" customWidth="1"/>
    <col min="5" max="5" width="50.28515625" customWidth="1"/>
    <col min="6" max="6" width="10.28515625" customWidth="1"/>
  </cols>
  <sheetData>
    <row r="1" spans="1:6">
      <c r="A1" s="159" t="s">
        <v>17</v>
      </c>
      <c r="B1" s="161"/>
    </row>
    <row r="2" spans="1:6">
      <c r="A2" s="168"/>
      <c r="B2" s="162"/>
    </row>
    <row r="3" spans="1:6">
      <c r="A3" s="160" t="s">
        <v>143</v>
      </c>
      <c r="B3" s="166"/>
      <c r="E3" s="169" t="s">
        <v>144</v>
      </c>
      <c r="F3" s="170"/>
    </row>
    <row r="4" spans="1:6">
      <c r="A4" s="160" t="s">
        <v>145</v>
      </c>
      <c r="B4" s="166"/>
      <c r="E4" s="171"/>
      <c r="F4" s="172"/>
    </row>
    <row r="5" spans="1:6">
      <c r="A5" s="160" t="s">
        <v>146</v>
      </c>
      <c r="B5" s="166"/>
      <c r="E5" s="173" t="s">
        <v>147</v>
      </c>
      <c r="F5" s="172"/>
    </row>
    <row r="6" spans="1:6">
      <c r="A6" s="160" t="s">
        <v>148</v>
      </c>
      <c r="B6" s="166"/>
      <c r="E6" s="171" t="s">
        <v>149</v>
      </c>
      <c r="F6" s="174"/>
    </row>
    <row r="7" spans="1:6">
      <c r="A7" s="159" t="s">
        <v>150</v>
      </c>
      <c r="B7" s="166">
        <f>SUM(B2:B6)</f>
        <v>0</v>
      </c>
      <c r="E7" s="171" t="s">
        <v>151</v>
      </c>
      <c r="F7" s="174"/>
    </row>
    <row r="8" spans="1:6">
      <c r="A8" s="159"/>
      <c r="B8" s="166"/>
      <c r="E8" s="171" t="s">
        <v>145</v>
      </c>
      <c r="F8" s="174"/>
    </row>
    <row r="9" spans="1:6">
      <c r="A9" s="159" t="s">
        <v>59</v>
      </c>
      <c r="B9" s="166"/>
      <c r="E9" s="171"/>
      <c r="F9" s="175">
        <f>SUM(F6:F7)</f>
        <v>0</v>
      </c>
    </row>
    <row r="10" spans="1:6">
      <c r="A10" s="160" t="s">
        <v>152</v>
      </c>
      <c r="B10" s="166"/>
      <c r="E10" s="173" t="s">
        <v>153</v>
      </c>
      <c r="F10" s="172"/>
    </row>
    <row r="11" spans="1:6" ht="24.75">
      <c r="A11" s="160" t="s">
        <v>154</v>
      </c>
      <c r="B11" s="167"/>
      <c r="E11" s="176" t="s">
        <v>155</v>
      </c>
      <c r="F11" s="174"/>
    </row>
    <row r="12" spans="1:6">
      <c r="A12" s="160" t="s">
        <v>156</v>
      </c>
      <c r="B12" s="161"/>
      <c r="E12" s="176" t="s">
        <v>157</v>
      </c>
      <c r="F12" s="174"/>
    </row>
    <row r="13" spans="1:6">
      <c r="A13" s="160" t="s">
        <v>158</v>
      </c>
      <c r="B13" s="162"/>
      <c r="E13" s="171" t="s">
        <v>159</v>
      </c>
      <c r="F13" s="174"/>
    </row>
    <row r="14" spans="1:6">
      <c r="A14" s="160" t="s">
        <v>160</v>
      </c>
      <c r="B14" s="162"/>
      <c r="E14" s="171"/>
      <c r="F14" s="175">
        <f>SUM(F11:F13)</f>
        <v>0</v>
      </c>
    </row>
    <row r="15" spans="1:6">
      <c r="A15" s="160" t="s">
        <v>161</v>
      </c>
      <c r="B15" s="161"/>
      <c r="E15" s="171"/>
      <c r="F15" s="172"/>
    </row>
    <row r="16" spans="1:6">
      <c r="A16" s="160" t="s">
        <v>116</v>
      </c>
      <c r="B16" s="161"/>
      <c r="E16" s="177" t="s">
        <v>162</v>
      </c>
      <c r="F16" s="178"/>
    </row>
    <row r="17" spans="1:5">
      <c r="A17" s="160" t="s">
        <v>163</v>
      </c>
      <c r="B17" s="162"/>
      <c r="E17" s="163"/>
    </row>
    <row r="18" spans="1:5">
      <c r="A18" s="160" t="s">
        <v>164</v>
      </c>
      <c r="B18" s="162"/>
    </row>
    <row r="19" spans="1:5" ht="15" customHeight="1">
      <c r="A19" s="160" t="s">
        <v>165</v>
      </c>
      <c r="B19" s="162"/>
    </row>
    <row r="20" spans="1:5">
      <c r="A20" s="168" t="s">
        <v>166</v>
      </c>
      <c r="B20" s="162"/>
    </row>
    <row r="21" spans="1:5">
      <c r="A21" s="160"/>
      <c r="B21" s="166"/>
    </row>
    <row r="22" spans="1:5">
      <c r="A22" s="159" t="s">
        <v>167</v>
      </c>
      <c r="B22" s="166">
        <f>SUM(B10:B20)</f>
        <v>0</v>
      </c>
    </row>
    <row r="23" spans="1:5">
      <c r="A23" s="160"/>
      <c r="B23" s="166"/>
    </row>
    <row r="24" spans="1:5">
      <c r="A24" s="159" t="s">
        <v>168</v>
      </c>
      <c r="B24" s="161">
        <f>B7-B22</f>
        <v>0</v>
      </c>
    </row>
    <row r="26" spans="1:5">
      <c r="A26" t="s">
        <v>169</v>
      </c>
    </row>
    <row r="27" spans="1:5">
      <c r="A27" t="s">
        <v>170</v>
      </c>
    </row>
    <row r="28" spans="1:5">
      <c r="A28" t="s">
        <v>171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5"/>
  <sheetViews>
    <sheetView workbookViewId="0">
      <selection activeCell="E27" sqref="E27"/>
    </sheetView>
  </sheetViews>
  <sheetFormatPr defaultRowHeight="13.5"/>
  <cols>
    <col min="1" max="1" width="2.85546875" customWidth="1"/>
    <col min="2" max="2" width="29.140625" bestFit="1" customWidth="1"/>
    <col min="3" max="3" width="11.42578125" bestFit="1" customWidth="1"/>
    <col min="4" max="4" width="13.140625" customWidth="1"/>
  </cols>
  <sheetData>
    <row r="1" spans="1:4" ht="14.25" thickBot="1"/>
    <row r="2" spans="1:4">
      <c r="A2" s="1"/>
      <c r="B2" s="47"/>
      <c r="C2" s="48" t="s">
        <v>34</v>
      </c>
      <c r="D2" s="49" t="s">
        <v>172</v>
      </c>
    </row>
    <row r="3" spans="1:4">
      <c r="A3" s="1"/>
      <c r="B3" s="50" t="s">
        <v>173</v>
      </c>
      <c r="C3" s="29" t="e">
        <f>SUM(#REF!-#REF!-#REF!-#REF!)</f>
        <v>#REF!</v>
      </c>
      <c r="D3" s="51" t="e">
        <f>C3/BUDGET!D4</f>
        <v>#REF!</v>
      </c>
    </row>
    <row r="4" spans="1:4">
      <c r="A4" s="1"/>
      <c r="B4" s="50" t="s">
        <v>174</v>
      </c>
      <c r="C4" s="55" t="e">
        <f>SUM(#REF!-#REF!-#REF!-#REF!)</f>
        <v>#REF!</v>
      </c>
      <c r="D4" s="56" t="e">
        <f>C4/BUDGET!D5</f>
        <v>#REF!</v>
      </c>
    </row>
    <row r="5" spans="1:4" ht="14.25" thickBot="1">
      <c r="B5" s="52" t="s">
        <v>175</v>
      </c>
      <c r="C5" s="53" t="e">
        <f>SUM(#REF!+#REF!+#REF!+#REF!+#REF!+#REF!+#REF!+#REF!)</f>
        <v>#REF!</v>
      </c>
      <c r="D5" s="54" t="e">
        <f>C5/BUDGET!D5</f>
        <v>#REF!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F3AF77CF236784D8595C7430D3D9A38" ma:contentTypeVersion="16" ma:contentTypeDescription="Create a new document." ma:contentTypeScope="" ma:versionID="0596735e62e7d82560b4db87a34f2a8b">
  <xsd:schema xmlns:xsd="http://www.w3.org/2001/XMLSchema" xmlns:xs="http://www.w3.org/2001/XMLSchema" xmlns:p="http://schemas.microsoft.com/office/2006/metadata/properties" xmlns:ns2="d609fe1f-59af-4d3f-b870-d286405b983a" xmlns:ns3="150987d9-5620-4fd0-ba59-e1ad4c1598d3" targetNamespace="http://schemas.microsoft.com/office/2006/metadata/properties" ma:root="true" ma:fieldsID="fef6e433bf3faa54daa452f98b5502c4" ns2:_="" ns3:_="">
    <xsd:import namespace="d609fe1f-59af-4d3f-b870-d286405b983a"/>
    <xsd:import namespace="150987d9-5620-4fd0-ba59-e1ad4c1598d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Comments" minOccurs="0"/>
                <xsd:element ref="ns3:MediaServiceDateTaken" minOccurs="0"/>
                <xsd:element ref="ns3:MediaLengthInSeconds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09fe1f-59af-4d3f-b870-d286405b983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146853c1-af40-4bf7-bd40-151f9231b127}" ma:internalName="TaxCatchAll" ma:showField="CatchAllData" ma:web="d609fe1f-59af-4d3f-b870-d286405b983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0987d9-5620-4fd0-ba59-e1ad4c1598d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Comments" ma:index="13" nillable="true" ma:displayName="Comments" ma:format="Dropdown" ma:internalName="Comments">
      <xsd:simpleType>
        <xsd:restriction base="dms:Text">
          <xsd:maxLength value="255"/>
        </xsd:restriction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cdecc445-bc41-4570-a25c-24cdc4372d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d609fe1f-59af-4d3f-b870-d286405b983a">
      <UserInfo>
        <DisplayName>Julie King</DisplayName>
        <AccountId>31</AccountId>
        <AccountType/>
      </UserInfo>
    </SharedWithUsers>
    <Comments xmlns="150987d9-5620-4fd0-ba59-e1ad4c1598d3" xsi:nil="true"/>
    <TaxCatchAll xmlns="d609fe1f-59af-4d3f-b870-d286405b983a" xsi:nil="true"/>
    <lcf76f155ced4ddcb4097134ff3c332f xmlns="150987d9-5620-4fd0-ba59-e1ad4c1598d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8642316-9F32-47BD-ABE2-1B5E535BD573}"/>
</file>

<file path=customXml/itemProps2.xml><?xml version="1.0" encoding="utf-8"?>
<ds:datastoreItem xmlns:ds="http://schemas.openxmlformats.org/officeDocument/2006/customXml" ds:itemID="{CA500854-A4F5-4763-A77D-D45EA84BEB1C}"/>
</file>

<file path=customXml/itemProps3.xml><?xml version="1.0" encoding="utf-8"?>
<ds:datastoreItem xmlns:ds="http://schemas.openxmlformats.org/officeDocument/2006/customXml" ds:itemID="{FE22461A-4BB5-4253-B63B-197B5F2EF69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>Joel Stephens</Manager>
  <Company>Bicycle QLD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BVRT Budget</dc:title>
  <dc:subject>Somerset Council</dc:subject>
  <dc:creator>Joel Stephens</dc:creator>
  <cp:keywords>BVRT</cp:keywords>
  <dc:description/>
  <cp:lastModifiedBy>Liana Heath</cp:lastModifiedBy>
  <cp:revision/>
  <dcterms:created xsi:type="dcterms:W3CDTF">2015-05-20T01:00:46Z</dcterms:created>
  <dcterms:modified xsi:type="dcterms:W3CDTF">2026-01-21T06:09:31Z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TC040991699991</vt:lpwstr>
  </property>
  <property fmtid="{D5CDD505-2E9C-101B-9397-08002B2CF9AE}" pid="3" name="ContentTypeId">
    <vt:lpwstr>0x0101000F3AF77CF236784D8595C7430D3D9A38</vt:lpwstr>
  </property>
  <property fmtid="{D5CDD505-2E9C-101B-9397-08002B2CF9AE}" pid="4" name="MediaServiceImageTags">
    <vt:lpwstr/>
  </property>
</Properties>
</file>